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MMYSK\Desktop\Site Son\instagram\"/>
    </mc:Choice>
  </mc:AlternateContent>
  <xr:revisionPtr revIDLastSave="0" documentId="13_ncr:1_{48B4A3A9-FF29-48A6-A47D-04216CF578BE}" xr6:coauthVersionLast="47" xr6:coauthVersionMax="47" xr10:uidLastSave="{00000000-0000-0000-0000-000000000000}"/>
  <bookViews>
    <workbookView xWindow="2232" yWindow="432" windowWidth="16716" windowHeight="11544" activeTab="1" xr2:uid="{AFA7E71D-ABF8-42AD-AAE3-7E238A6D8A0D}"/>
  </bookViews>
  <sheets>
    <sheet name="MSİ Bordro" sheetId="4" r:id="rId1"/>
    <sheet name="Huzur Hakkı Bordro" sheetId="2" r:id="rId2"/>
    <sheet name="Bilgi" sheetId="3" r:id="rId3"/>
    <sheet name="Gelir Tablosu" sheetId="5" r:id="rId4"/>
    <sheet name="Defter Kayıtları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H3" i="2"/>
  <c r="C4" i="2"/>
  <c r="H4" i="6"/>
  <c r="H5" i="6"/>
  <c r="H6" i="6"/>
  <c r="H7" i="6"/>
  <c r="H8" i="6"/>
  <c r="H9" i="6"/>
  <c r="H10" i="6"/>
  <c r="H11" i="6"/>
  <c r="H12" i="6"/>
  <c r="H13" i="6"/>
  <c r="H14" i="6"/>
  <c r="C48" i="6"/>
  <c r="C44" i="6"/>
  <c r="C40" i="6"/>
  <c r="C36" i="6"/>
  <c r="C32" i="6"/>
  <c r="C28" i="6"/>
  <c r="C24" i="6"/>
  <c r="C20" i="6"/>
  <c r="C15" i="6"/>
  <c r="C11" i="6"/>
  <c r="C7" i="6"/>
  <c r="D49" i="5"/>
  <c r="C49" i="5"/>
  <c r="D46" i="5"/>
  <c r="C46" i="5"/>
  <c r="D42" i="5"/>
  <c r="C42" i="5"/>
  <c r="D35" i="5"/>
  <c r="C35" i="5"/>
  <c r="D24" i="5"/>
  <c r="C24" i="5"/>
  <c r="C19" i="5"/>
  <c r="D13" i="5"/>
  <c r="C13" i="5"/>
  <c r="D8" i="5"/>
  <c r="C8" i="5"/>
  <c r="D4" i="5"/>
  <c r="C4" i="5"/>
  <c r="D4" i="2"/>
  <c r="D5" i="2"/>
  <c r="D6" i="2"/>
  <c r="D7" i="2"/>
  <c r="D8" i="2"/>
  <c r="D9" i="2"/>
  <c r="D10" i="2"/>
  <c r="D11" i="2"/>
  <c r="D12" i="2"/>
  <c r="D13" i="2"/>
  <c r="D14" i="2"/>
  <c r="C10" i="2"/>
  <c r="C14" i="2"/>
  <c r="C13" i="2"/>
  <c r="C12" i="2"/>
  <c r="C11" i="2"/>
  <c r="C9" i="2"/>
  <c r="C8" i="2"/>
  <c r="C7" i="2"/>
  <c r="C6" i="2"/>
  <c r="C5" i="2"/>
  <c r="C15" i="2"/>
  <c r="H4" i="2"/>
  <c r="H5" i="2"/>
  <c r="H6" i="2"/>
  <c r="H7" i="2"/>
  <c r="H8" i="2"/>
  <c r="H9" i="2"/>
  <c r="H10" i="2"/>
  <c r="H11" i="2"/>
  <c r="H12" i="2"/>
  <c r="H13" i="2"/>
  <c r="H14" i="2"/>
  <c r="E20" i="2"/>
  <c r="B15" i="2"/>
  <c r="C2" i="3" s="1"/>
  <c r="C4" i="3" s="1"/>
  <c r="H3" i="6" l="1"/>
  <c r="C3" i="6"/>
  <c r="D3" i="2"/>
  <c r="E3" i="2" s="1"/>
  <c r="F3" i="2" s="1"/>
  <c r="I3" i="2" s="1"/>
  <c r="D22" i="5"/>
  <c r="D19" i="5" s="1"/>
  <c r="D55" i="5" s="1"/>
  <c r="D57" i="5" s="1"/>
  <c r="H15" i="6"/>
  <c r="D12" i="5"/>
  <c r="C55" i="5"/>
  <c r="C57" i="5" s="1"/>
  <c r="C60" i="5" s="1"/>
  <c r="C62" i="5" s="1"/>
  <c r="C18" i="5"/>
  <c r="C23" i="5" s="1"/>
  <c r="D18" i="5"/>
  <c r="C53" i="5"/>
  <c r="C12" i="5"/>
  <c r="C45" i="5"/>
  <c r="C16" i="3"/>
  <c r="C17" i="3" s="1"/>
  <c r="B3" i="4"/>
  <c r="D3" i="4" s="1"/>
  <c r="E3" i="4" s="1"/>
  <c r="F3" i="4" s="1"/>
  <c r="C18" i="3" s="1"/>
  <c r="D23" i="5" l="1"/>
  <c r="D53" i="5"/>
  <c r="D45" i="5"/>
  <c r="D4" i="6"/>
  <c r="L3" i="6"/>
  <c r="H15" i="2"/>
  <c r="D15" i="2" l="1"/>
  <c r="E4" i="2" l="1"/>
  <c r="F4" i="2" s="1"/>
  <c r="I4" i="2" l="1"/>
  <c r="L4" i="6"/>
  <c r="D8" i="6"/>
  <c r="D5" i="6"/>
  <c r="O3" i="6"/>
  <c r="E5" i="2"/>
  <c r="G3" i="2"/>
  <c r="O4" i="6" l="1"/>
  <c r="D9" i="6"/>
  <c r="G4" i="2"/>
  <c r="F5" i="2"/>
  <c r="E6" i="2"/>
  <c r="L5" i="6" l="1"/>
  <c r="D12" i="6"/>
  <c r="I5" i="2"/>
  <c r="C8" i="3"/>
  <c r="E7" i="2"/>
  <c r="F6" i="2"/>
  <c r="G5" i="2"/>
  <c r="D16" i="6" l="1"/>
  <c r="L6" i="6"/>
  <c r="D13" i="6"/>
  <c r="O5" i="6"/>
  <c r="I6" i="2"/>
  <c r="G6" i="2"/>
  <c r="E8" i="2"/>
  <c r="F7" i="2"/>
  <c r="D17" i="6" l="1"/>
  <c r="O6" i="6"/>
  <c r="I7" i="2"/>
  <c r="L7" i="6"/>
  <c r="D21" i="6"/>
  <c r="G7" i="2"/>
  <c r="F8" i="2"/>
  <c r="E9" i="2"/>
  <c r="E10" i="2" s="1"/>
  <c r="I8" i="2" l="1"/>
  <c r="D25" i="6"/>
  <c r="L8" i="6"/>
  <c r="D22" i="6"/>
  <c r="O7" i="6"/>
  <c r="C9" i="3"/>
  <c r="F9" i="2"/>
  <c r="G8" i="2"/>
  <c r="D29" i="6" l="1"/>
  <c r="L9" i="6"/>
  <c r="O8" i="6"/>
  <c r="D26" i="6"/>
  <c r="I9" i="2"/>
  <c r="G9" i="2"/>
  <c r="F10" i="2"/>
  <c r="E11" i="2"/>
  <c r="I10" i="2" l="1"/>
  <c r="D33" i="6"/>
  <c r="L10" i="6"/>
  <c r="O9" i="6"/>
  <c r="D30" i="6"/>
  <c r="G10" i="2"/>
  <c r="E12" i="2"/>
  <c r="F11" i="2"/>
  <c r="I11" i="2" l="1"/>
  <c r="D37" i="6"/>
  <c r="L11" i="6"/>
  <c r="O10" i="6"/>
  <c r="D34" i="6"/>
  <c r="C10" i="3"/>
  <c r="G11" i="2"/>
  <c r="E13" i="2"/>
  <c r="F12" i="2"/>
  <c r="L12" i="6" l="1"/>
  <c r="D41" i="6"/>
  <c r="D38" i="6"/>
  <c r="O11" i="6"/>
  <c r="I12" i="2"/>
  <c r="G12" i="2"/>
  <c r="F13" i="2"/>
  <c r="E14" i="2"/>
  <c r="F14" i="2" s="1"/>
  <c r="I13" i="2" l="1"/>
  <c r="L13" i="6"/>
  <c r="D45" i="6"/>
  <c r="I14" i="2"/>
  <c r="D49" i="6"/>
  <c r="L14" i="6"/>
  <c r="O12" i="6"/>
  <c r="D42" i="6"/>
  <c r="C11" i="3"/>
  <c r="C12" i="3" s="1"/>
  <c r="D58" i="5" s="1"/>
  <c r="D60" i="5" s="1"/>
  <c r="G14" i="2"/>
  <c r="F15" i="2"/>
  <c r="G13" i="2"/>
  <c r="L15" i="6" l="1"/>
  <c r="D50" i="6"/>
  <c r="O14" i="6"/>
  <c r="O13" i="6"/>
  <c r="D46" i="6"/>
  <c r="C5" i="3"/>
  <c r="C6" i="3" s="1"/>
  <c r="C19" i="3"/>
  <c r="C20" i="3" s="1"/>
  <c r="D61" i="5" s="1"/>
  <c r="D62" i="5" s="1"/>
  <c r="I15" i="2"/>
  <c r="O15" i="6" l="1"/>
</calcChain>
</file>

<file path=xl/sharedStrings.xml><?xml version="1.0" encoding="utf-8"?>
<sst xmlns="http://schemas.openxmlformats.org/spreadsheetml/2006/main" count="134" uniqueCount="122">
  <si>
    <t>BRÜT ÜCRET</t>
  </si>
  <si>
    <t>VERGİ MATRAHI</t>
  </si>
  <si>
    <t>GELİR VERGİSİ</t>
  </si>
  <si>
    <t>DAMGA VERGİSİ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</si>
  <si>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</si>
  <si>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</si>
  <si>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</si>
  <si>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</si>
  <si>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</si>
  <si>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</si>
  <si>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</si>
  <si>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</si>
  <si>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</si>
  <si>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</si>
  <si>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</si>
  <si>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</si>
  <si>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</si>
  <si>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Vergi Dilimleri</t>
  </si>
  <si>
    <t>NET</t>
  </si>
  <si>
    <t>BRÜT</t>
  </si>
  <si>
    <t>DVİ</t>
  </si>
  <si>
    <t>AİT OLDUĞU AY</t>
  </si>
  <si>
    <t>GELİR VERGİSİ İNDİRİMİ</t>
  </si>
  <si>
    <t>KÜMÜLE VERGİ MATRAHI</t>
  </si>
  <si>
    <t>ORT. GELİR VERGİSİ ORANI</t>
  </si>
  <si>
    <t>NET
ÜCRET</t>
  </si>
  <si>
    <t>Ocak 2025</t>
  </si>
  <si>
    <t>Şubat 2025</t>
  </si>
  <si>
    <t>Mart 2025</t>
  </si>
  <si>
    <t>Nisan 2025</t>
  </si>
  <si>
    <t>Mayıs 2025</t>
  </si>
  <si>
    <t>Haziran 2025</t>
  </si>
  <si>
    <t>Temmuz 2025</t>
  </si>
  <si>
    <t>Ağustos 2025</t>
  </si>
  <si>
    <t>Eylül 2025</t>
  </si>
  <si>
    <t>Ekim 2025</t>
  </si>
  <si>
    <t>Kasım 2025</t>
  </si>
  <si>
    <t>Aralık 2025</t>
  </si>
  <si>
    <t>TOPLAM:</t>
  </si>
  <si>
    <t>%15 &lt;</t>
  </si>
  <si>
    <t>%20 &lt;</t>
  </si>
  <si>
    <t>%27 &lt;</t>
  </si>
  <si>
    <t>%35 &lt;</t>
  </si>
  <si>
    <t>%40 &lt;</t>
  </si>
  <si>
    <t>∞</t>
  </si>
  <si>
    <t>Asgari Ücret</t>
  </si>
  <si>
    <t>Vergi Matrahı Etkisi</t>
  </si>
  <si>
    <t>Kurumlar Vergisi</t>
  </si>
  <si>
    <t>Gelir Vergisi + Damga Vergisi</t>
  </si>
  <si>
    <t>MSİ BEYANI</t>
  </si>
  <si>
    <t>Alınan Huzur Hakkı Ücreti</t>
  </si>
  <si>
    <t>Beyan Edilecek Tutar</t>
  </si>
  <si>
    <t>Ödenecek Gelir Vergisi</t>
  </si>
  <si>
    <t>Kesinti Yoluyla Ödenen Vergi</t>
  </si>
  <si>
    <t>İade Edilecek Gelir Vergisi</t>
  </si>
  <si>
    <t>Fark</t>
  </si>
  <si>
    <t>Huzur Hakkı Yok</t>
  </si>
  <si>
    <t>Huzur Hakkı Var</t>
  </si>
  <si>
    <t xml:space="preserve">   A-BRÜT SATIŞLAR</t>
  </si>
  <si>
    <t xml:space="preserve">        1-Yurt İçi Satışlar</t>
  </si>
  <si>
    <t xml:space="preserve">        2-Yurt Dışı Satışlar</t>
  </si>
  <si>
    <t xml:space="preserve">        3-Diğer Gelirler</t>
  </si>
  <si>
    <t xml:space="preserve">   B-SATIŞ İNDİRİMLERİ  ( - )</t>
  </si>
  <si>
    <t xml:space="preserve">        1-Satıştan İadeler  ( - )</t>
  </si>
  <si>
    <t xml:space="preserve">        2-Satıştan İskontalar  ( - )</t>
  </si>
  <si>
    <t xml:space="preserve">        3-Diğer İndirimler  ( - )</t>
  </si>
  <si>
    <t xml:space="preserve">   C-NET SATIŞLAR</t>
  </si>
  <si>
    <t xml:space="preserve">   D-SATIŞLARIN MALİYETİ  ( - )</t>
  </si>
  <si>
    <t xml:space="preserve">        1-Satılan Mamüller Maliyeti  ( - )</t>
  </si>
  <si>
    <t xml:space="preserve">        2-Satılan Ticari Mallar Maliyeti  ( - )</t>
  </si>
  <si>
    <t xml:space="preserve">        3-Satılan Hizmet Maliyeti  ( - )</t>
  </si>
  <si>
    <t xml:space="preserve">        4-Diğer Satışların Maliyeti  ( - )</t>
  </si>
  <si>
    <t xml:space="preserve">      BRÜT SATIŞ KARI VEYA ZARARI</t>
  </si>
  <si>
    <t xml:space="preserve">   E-FAALİYET GİDERLERİ</t>
  </si>
  <si>
    <t xml:space="preserve">         1-Araştırma ve Geliştirme Giderleri  ( - )</t>
  </si>
  <si>
    <t xml:space="preserve">         2-Pazarlama, Satış ve Dağıtım Giderleri (-)</t>
  </si>
  <si>
    <t xml:space="preserve">         3-Genel Yönetim Giderleri  ( - )</t>
  </si>
  <si>
    <t xml:space="preserve">       FAALİYET KARI VEYA ZARARI</t>
  </si>
  <si>
    <t xml:space="preserve">   F-DİĞER FAALİYETLERDEN OLAĞAN GELİR VE KARLAR</t>
  </si>
  <si>
    <t xml:space="preserve">          1-İştiraklerden Temettü Gelirleri</t>
  </si>
  <si>
    <t xml:space="preserve">          2-Bağlı Ortaklıklardan Temettü Gelirleri</t>
  </si>
  <si>
    <t xml:space="preserve">          3-Faiz Gelirleri</t>
  </si>
  <si>
    <t xml:space="preserve">          4-Komisyon Gelirleri</t>
  </si>
  <si>
    <t xml:space="preserve">          5-Konusu Kalmayan Karşılıklar</t>
  </si>
  <si>
    <t xml:space="preserve">          6-Menkul Kıymet Satış Karları</t>
  </si>
  <si>
    <t xml:space="preserve">          7-Kambiyo Karları</t>
  </si>
  <si>
    <t xml:space="preserve">          8-Reeskont Faiz Gelirleri</t>
  </si>
  <si>
    <t xml:space="preserve">          9-Enflasyon Düzeltmesi Karları</t>
  </si>
  <si>
    <t xml:space="preserve">        10-Faaliyetlerle İlgili Diğer Olağan Gelir ve Karlar</t>
  </si>
  <si>
    <t xml:space="preserve">   G-DİĞER FAAL. OLAĞAN GİDER VE ZARARLAR(-)</t>
  </si>
  <si>
    <t xml:space="preserve">           1-Komisyon Giderleri  ( - )</t>
  </si>
  <si>
    <t xml:space="preserve">           2-Karşılık Giderleri  ( - )</t>
  </si>
  <si>
    <t xml:space="preserve">           3-Menkul Kıymet Satış Zararları  ( - )</t>
  </si>
  <si>
    <t xml:space="preserve">           4-Kambiyo Zararları  ( - )</t>
  </si>
  <si>
    <t xml:space="preserve">           5-Reeskont Faiz Giderleri  ( - )</t>
  </si>
  <si>
    <t xml:space="preserve">           6-Diğer olağan Gider ve Zararlar  ( - )</t>
  </si>
  <si>
    <t xml:space="preserve">   H-FİNANSMAN GİDERLERİ  ( - )</t>
  </si>
  <si>
    <t xml:space="preserve">           1-Kısa Vadeli Borçlanma Giderleri  ( - )</t>
  </si>
  <si>
    <t xml:space="preserve">           2-Uzun Vadeli Borçlanma Giderleri  ( - )</t>
  </si>
  <si>
    <t xml:space="preserve">        OLAĞAN KAR VEYA ZARAR</t>
  </si>
  <si>
    <t xml:space="preserve">   I-OLAĞAN DIŞI GELİR VE KARLAR</t>
  </si>
  <si>
    <t xml:space="preserve">           1-Önceki Dönem Gelir ve Karları </t>
  </si>
  <si>
    <t xml:space="preserve">           2-Diğer Olağandışı Gelir ve Karlar</t>
  </si>
  <si>
    <t xml:space="preserve">   J-OLAĞANDIŞI GİDER VE ZARARLAR  ( - )</t>
  </si>
  <si>
    <t xml:space="preserve">           1-Çalışmayan Kısım Gider ve Zararları  ( - )</t>
  </si>
  <si>
    <t xml:space="preserve">           2-Önceki Dönem Gider ve Zararları  ( - )</t>
  </si>
  <si>
    <t xml:space="preserve">           3-Diğer Olağandışı Gider ve Zararlar  ( - )</t>
  </si>
  <si>
    <t xml:space="preserve">         DÖNEM KARI VEYA ZARARI</t>
  </si>
  <si>
    <t xml:space="preserve">   K-DÖNEM KARI VERGİ VE DİĞER YASAL YÜK. KARŞ.(-)</t>
  </si>
  <si>
    <t xml:space="preserve">         DÖNEM NET KARI VEYA ZARARI</t>
  </si>
  <si>
    <t>ÖDENECEK KURUMLAR VERGİSİ</t>
  </si>
  <si>
    <t>ÖDENEN STOPAJ</t>
  </si>
  <si>
    <t>AYRINTILI GELİR TABLOSU (Örnek)</t>
  </si>
  <si>
    <t>TOPLAM VERGİ YÜKÜ</t>
  </si>
  <si>
    <t>MSİ Beyanından Sonra İade Edilecek Vergi</t>
  </si>
  <si>
    <t>MSİ Beyanından Sonra Vergi Yükü</t>
  </si>
  <si>
    <t>YEVMİYE DEFTERİ KAYITLARI</t>
  </si>
  <si>
    <t>BÜYÜK DEFTER KAYITLARI</t>
  </si>
  <si>
    <t>Muhtasar 1 Ödemesi</t>
  </si>
  <si>
    <t>Muhtasar 2 Ödemesi</t>
  </si>
  <si>
    <t>Muhtasar 3 Ödemesi</t>
  </si>
  <si>
    <t>Muhtasar 4 Ödemesi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</si>
</sst>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15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2"/>
      <color theme="1"/>
      <name val="Century Gothic"/>
      <family val="2"/>
      <charset val="162"/>
    </font>
    <font>
      <sz val="12"/>
      <color theme="1"/>
      <name val="Century Gothic"/>
      <family val="2"/>
      <charset val="162"/>
    </font>
    <font>
      <sz val="8"/>
      <name val="Verdana"/>
    </font>
    <font>
      <sz val="11"/>
      <name val="Arial"/>
    </font>
    <font>
      <b/>
      <i/>
      <sz val="8"/>
      <color rgb="FFC00000"/>
      <name val="Verdana"/>
    </font>
    <font>
      <sz val="8"/>
      <color rgb="FF980000"/>
      <name val="Verdana"/>
    </font>
    <font>
      <sz val="8"/>
      <color rgb="FFC00000"/>
      <name val="Verdana"/>
    </font>
    <font>
      <b/>
      <sz val="12"/>
      <name val="Century Gothic"/>
      <family val="2"/>
      <charset val="162"/>
    </font>
    <font>
      <sz val="12"/>
      <name val="Century Gothic"/>
      <family val="2"/>
      <charset val="162"/>
    </font>
    <font>
      <sz val="9"/>
      <name val="Tahoma"/>
      <family val="2"/>
      <charset val="162"/>
    </font>
    <font>
      <b/>
      <sz val="10"/>
      <name val="Tahoma"/>
      <family val="2"/>
      <charset val="162"/>
    </font>
    <font>
      <b/>
      <sz val="9"/>
      <name val="Tahoma"/>
      <family val="2"/>
      <charset val="162"/>
    </font>
    <font>
      <sz val="9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1" applyFont="1" applyFill="1"/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3" fontId="3" fillId="0" borderId="0" xfId="1" applyFont="1"/>
    <xf numFmtId="43" fontId="3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9" fillId="0" borderId="11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9" fillId="0" borderId="13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4" fontId="10" fillId="0" borderId="12" xfId="0" applyNumberFormat="1" applyFont="1" applyBorder="1" applyAlignment="1">
      <alignment vertical="top" wrapText="1"/>
    </xf>
    <xf numFmtId="4" fontId="10" fillId="0" borderId="4" xfId="0" applyNumberFormat="1" applyFont="1" applyBorder="1" applyAlignment="1">
      <alignment vertical="top" wrapText="1"/>
    </xf>
    <xf numFmtId="4" fontId="10" fillId="0" borderId="14" xfId="0" applyNumberFormat="1" applyFont="1" applyBorder="1" applyAlignment="1">
      <alignment vertical="top" wrapText="1"/>
    </xf>
    <xf numFmtId="4" fontId="10" fillId="0" borderId="7" xfId="0" applyNumberFormat="1" applyFont="1" applyBorder="1" applyAlignment="1">
      <alignment vertical="top" wrapText="1"/>
    </xf>
    <xf numFmtId="4" fontId="10" fillId="0" borderId="9" xfId="0" applyNumberFormat="1" applyFont="1" applyBorder="1" applyAlignment="1">
      <alignment vertical="top" wrapText="1"/>
    </xf>
    <xf numFmtId="4" fontId="10" fillId="0" borderId="16" xfId="0" applyNumberFormat="1" applyFont="1" applyBorder="1" applyAlignment="1">
      <alignment horizontal="center" vertical="top" wrapText="1"/>
    </xf>
    <xf numFmtId="17" fontId="3" fillId="0" borderId="0" xfId="0" quotePrefix="1" applyNumberFormat="1" applyFont="1"/>
    <xf numFmtId="0" fontId="3" fillId="0" borderId="0" xfId="0" quotePrefix="1" applyFont="1"/>
    <xf numFmtId="0" fontId="2" fillId="0" borderId="0" xfId="0" applyFont="1"/>
    <xf numFmtId="43" fontId="2" fillId="0" borderId="0" xfId="0" applyNumberFormat="1" applyFont="1"/>
    <xf numFmtId="0" fontId="11" fillId="0" borderId="0" xfId="0" applyFont="1"/>
    <xf numFmtId="49" fontId="11" fillId="0" borderId="0" xfId="0" applyNumberFormat="1" applyFont="1"/>
    <xf numFmtId="49" fontId="11" fillId="0" borderId="17" xfId="0" applyNumberFormat="1" applyFont="1" applyBorder="1"/>
    <xf numFmtId="0" fontId="11" fillId="0" borderId="18" xfId="0" applyFont="1" applyBorder="1"/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/>
    <xf numFmtId="164" fontId="13" fillId="0" borderId="22" xfId="1" applyNumberFormat="1" applyFont="1" applyBorder="1"/>
    <xf numFmtId="164" fontId="13" fillId="0" borderId="18" xfId="1" applyNumberFormat="1" applyFont="1" applyBorder="1"/>
    <xf numFmtId="0" fontId="14" fillId="0" borderId="21" xfId="0" applyFont="1" applyBorder="1"/>
    <xf numFmtId="164" fontId="11" fillId="0" borderId="23" xfId="1" applyNumberFormat="1" applyFont="1" applyBorder="1"/>
    <xf numFmtId="164" fontId="11" fillId="0" borderId="18" xfId="1" applyNumberFormat="1" applyFont="1" applyBorder="1"/>
    <xf numFmtId="164" fontId="13" fillId="0" borderId="23" xfId="1" applyNumberFormat="1" applyFont="1" applyBorder="1"/>
    <xf numFmtId="0" fontId="11" fillId="0" borderId="21" xfId="0" applyFont="1" applyBorder="1"/>
    <xf numFmtId="0" fontId="13" fillId="0" borderId="0" xfId="0" applyFont="1"/>
    <xf numFmtId="164" fontId="11" fillId="0" borderId="23" xfId="0" applyNumberFormat="1" applyFont="1" applyBorder="1"/>
    <xf numFmtId="164" fontId="11" fillId="0" borderId="18" xfId="0" applyNumberFormat="1" applyFont="1" applyBorder="1"/>
    <xf numFmtId="0" fontId="13" fillId="0" borderId="24" xfId="0" applyFont="1" applyBorder="1" applyAlignment="1">
      <alignment vertical="center"/>
    </xf>
    <xf numFmtId="164" fontId="11" fillId="0" borderId="25" xfId="1" applyNumberFormat="1" applyFont="1" applyBorder="1" applyAlignment="1">
      <alignment vertical="center"/>
    </xf>
    <xf numFmtId="43" fontId="3" fillId="3" borderId="0" xfId="1" applyFont="1" applyFill="1"/>
    <xf numFmtId="0" fontId="2" fillId="4" borderId="0" xfId="0" applyFont="1" applyFill="1"/>
    <xf numFmtId="43" fontId="2" fillId="4" borderId="0" xfId="0" applyNumberFormat="1" applyFont="1" applyFill="1"/>
    <xf numFmtId="0" fontId="14" fillId="4" borderId="21" xfId="0" applyFont="1" applyFill="1" applyBorder="1"/>
    <xf numFmtId="164" fontId="11" fillId="4" borderId="23" xfId="1" applyNumberFormat="1" applyFont="1" applyFill="1" applyBorder="1"/>
    <xf numFmtId="164" fontId="11" fillId="4" borderId="18" xfId="1" applyNumberFormat="1" applyFont="1" applyFill="1" applyBorder="1"/>
    <xf numFmtId="164" fontId="11" fillId="4" borderId="10" xfId="0" applyNumberFormat="1" applyFont="1" applyFill="1" applyBorder="1"/>
    <xf numFmtId="0" fontId="11" fillId="4" borderId="11" xfId="0" applyFont="1" applyFill="1" applyBorder="1"/>
    <xf numFmtId="164" fontId="11" fillId="4" borderId="26" xfId="0" applyNumberFormat="1" applyFont="1" applyFill="1" applyBorder="1"/>
    <xf numFmtId="43" fontId="11" fillId="4" borderId="12" xfId="0" applyNumberFormat="1" applyFont="1" applyFill="1" applyBorder="1"/>
    <xf numFmtId="0" fontId="11" fillId="4" borderId="13" xfId="0" applyFont="1" applyFill="1" applyBorder="1"/>
    <xf numFmtId="43" fontId="11" fillId="4" borderId="14" xfId="0" applyNumberFormat="1" applyFont="1" applyFill="1" applyBorder="1"/>
    <xf numFmtId="0" fontId="11" fillId="4" borderId="15" xfId="0" applyFont="1" applyFill="1" applyBorder="1"/>
    <xf numFmtId="164" fontId="11" fillId="4" borderId="27" xfId="0" applyNumberFormat="1" applyFont="1" applyFill="1" applyBorder="1"/>
    <xf numFmtId="164" fontId="11" fillId="4" borderId="16" xfId="0" applyNumberFormat="1" applyFont="1" applyFill="1" applyBorder="1"/>
    <xf numFmtId="0" fontId="13" fillId="4" borderId="11" xfId="0" applyFont="1" applyFill="1" applyBorder="1" applyAlignment="1">
      <alignment vertical="center"/>
    </xf>
    <xf numFmtId="164" fontId="11" fillId="4" borderId="26" xfId="1" applyNumberFormat="1" applyFont="1" applyFill="1" applyBorder="1" applyAlignment="1">
      <alignment vertical="center"/>
    </xf>
    <xf numFmtId="164" fontId="11" fillId="4" borderId="12" xfId="1" applyNumberFormat="1" applyFont="1" applyFill="1" applyBorder="1" applyAlignment="1">
      <alignment vertical="center"/>
    </xf>
    <xf numFmtId="0" fontId="11" fillId="4" borderId="27" xfId="0" applyFont="1" applyFill="1" applyBorder="1"/>
    <xf numFmtId="43" fontId="11" fillId="4" borderId="16" xfId="1" applyFont="1" applyFill="1" applyBorder="1"/>
    <xf numFmtId="43" fontId="0" fillId="0" borderId="29" xfId="0" applyNumberFormat="1" applyBorder="1"/>
    <xf numFmtId="43" fontId="0" fillId="0" borderId="30" xfId="0" applyNumberFormat="1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43" fontId="0" fillId="0" borderId="31" xfId="0" applyNumberFormat="1" applyBorder="1"/>
    <xf numFmtId="43" fontId="2" fillId="0" borderId="0" xfId="1" applyFont="1"/>
    <xf numFmtId="43" fontId="2" fillId="0" borderId="0" xfId="1" applyFont="1" applyFill="1"/>
    <xf numFmtId="49" fontId="12" fillId="0" borderId="0" xfId="0" applyNumberFormat="1" applyFont="1" applyAlignment="1">
      <alignment horizontal="center"/>
    </xf>
    <xf numFmtId="0" fontId="0" fillId="0" borderId="28" xfId="0" applyBorder="1" applyAlignment="1">
      <alignment horizontal="center"/>
    </xf>
    <xf numFmtId="0" fontId="0" fillId="6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A2D90-4682-465A-932B-3F6E372A9A96}">
  <dimension ref="A1:IX65514"/>
  <sheetViews>
    <sheetView workbookViewId="0">
      <selection activeCell="D24" sqref="D24"/>
    </sheetView>
  </sheetViews>
  <sheetFormatPr defaultRowHeight="14.4" x14ac:dyDescent="0.3"/>
  <cols>
    <col min="1" max="1" width="15.5546875" style="5" bestFit="1" customWidth="1"/>
    <col min="2" max="2" width="15.33203125" style="5" bestFit="1" customWidth="1"/>
    <col min="3" max="3" width="12.88671875" style="5" customWidth="1"/>
    <col min="4" max="5" width="15.33203125" style="5" bestFit="1" customWidth="1"/>
    <col min="6" max="6" width="13.5546875" style="5" bestFit="1" customWidth="1"/>
    <col min="7" max="7" width="10" style="5" bestFit="1" customWidth="1"/>
    <col min="8" max="8" width="11" style="5" bestFit="1" customWidth="1"/>
    <col min="9" max="9" width="15.33203125" style="5" bestFit="1" customWidth="1"/>
    <col min="10" max="14" width="8.88671875" style="5"/>
    <col min="15" max="15" width="8.88671875" style="5" customWidth="1"/>
    <col min="16" max="246" width="8.88671875" style="5"/>
    <col min="247" max="258" width="8.88671875" style="6"/>
  </cols>
  <sheetData>
    <row r="1" spans="1:258" ht="45" x14ac:dyDescent="0.3">
      <c r="A1" s="1"/>
      <c r="B1" s="1" t="s">
        <v>0</v>
      </c>
      <c r="C1" s="1" t="s">
        <v>22</v>
      </c>
      <c r="D1" s="1" t="s">
        <v>1</v>
      </c>
      <c r="E1" s="1" t="s">
        <v>23</v>
      </c>
      <c r="F1" s="1" t="s">
        <v>2</v>
      </c>
      <c r="IE1" s="6"/>
      <c r="IF1" s="6"/>
      <c r="IG1" s="6"/>
      <c r="IH1" s="6"/>
      <c r="II1" s="6"/>
      <c r="IJ1" s="6"/>
      <c r="IK1" s="6"/>
      <c r="IL1" s="6"/>
      <c r="IQ1"/>
      <c r="IR1"/>
      <c r="IS1"/>
      <c r="IT1"/>
      <c r="IU1"/>
      <c r="IV1"/>
      <c r="IW1"/>
      <c r="IX1"/>
    </row>
    <row r="2" spans="1:258" ht="7.2" hidden="1" customHeight="1" thickTop="1" thickBot="1" x14ac:dyDescent="0.35">
      <c r="A2" s="9"/>
      <c r="B2" s="10"/>
      <c r="C2" s="10"/>
      <c r="D2" s="11"/>
      <c r="E2" s="11"/>
      <c r="F2" s="11"/>
      <c r="G2" s="11"/>
      <c r="H2" s="11"/>
      <c r="I2" s="12"/>
      <c r="IE2" s="6"/>
      <c r="IF2" s="6"/>
      <c r="IG2" s="6"/>
      <c r="IH2" s="6"/>
      <c r="II2" s="6"/>
      <c r="IJ2" s="6"/>
      <c r="IK2" s="6"/>
      <c r="IL2" s="6"/>
      <c r="IQ2"/>
      <c r="IR2"/>
      <c r="IS2"/>
      <c r="IT2"/>
      <c r="IU2"/>
      <c r="IV2"/>
      <c r="IW2"/>
      <c r="IX2"/>
    </row>
    <row r="3" spans="1:258" s="2" customFormat="1" ht="15" x14ac:dyDescent="0.25">
      <c r="A3" s="2">
        <v>2025</v>
      </c>
      <c r="B3" s="13">
        <f>'Huzur Hakkı Bordro'!B15/2</f>
        <v>811039.86500000011</v>
      </c>
      <c r="C3" s="3">
        <v>0</v>
      </c>
      <c r="D3" s="3">
        <f>B3</f>
        <v>811039.86500000011</v>
      </c>
      <c r="E3" s="3">
        <f>E2+D3</f>
        <v>811039.86500000011</v>
      </c>
      <c r="F3" s="3">
        <f>MAX(0,MAX((E3-$B$9)*0.05,0)+MAX((E3-$B$8)*0.08,0)+MAX((E3-$B$7)*0.07,0)+MAX((E3-$B$6)*0.05,0)+E3*0.15-(MAX((E2-$B$9)*0.05,0)+MAX((E2-$B$8)*0.08,0)+MAX((E2-$B$7)*0.07,0)+MAX((E2-$B$6)*0.05,0)+E2*0.15)-C3)</f>
        <v>187980.76355000003</v>
      </c>
      <c r="G3" s="3"/>
      <c r="H3" s="3"/>
      <c r="I3" s="3"/>
      <c r="J3" s="13"/>
      <c r="K3" s="14"/>
      <c r="L3" s="14"/>
    </row>
    <row r="4" spans="1:258" ht="12" customHeight="1" x14ac:dyDescent="0.3">
      <c r="A4"/>
      <c r="B4"/>
      <c r="C4" s="7"/>
      <c r="D4" s="7"/>
      <c r="E4" s="7"/>
      <c r="F4" s="7"/>
      <c r="G4" s="7"/>
      <c r="H4" s="7"/>
      <c r="I4" s="7"/>
      <c r="J4" s="7"/>
      <c r="K4" s="7"/>
      <c r="L4" s="7"/>
      <c r="M4"/>
      <c r="N4"/>
      <c r="O4"/>
      <c r="P4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6"/>
      <c r="IL4" s="6"/>
      <c r="IW4"/>
      <c r="IX4"/>
    </row>
    <row r="5" spans="1:258" s="16" customFormat="1" ht="15.6" thickBot="1" x14ac:dyDescent="0.3">
      <c r="A5" s="15" t="s">
        <v>17</v>
      </c>
    </row>
    <row r="6" spans="1:258" s="16" customFormat="1" ht="15" x14ac:dyDescent="0.25">
      <c r="A6" s="18" t="s">
        <v>39</v>
      </c>
      <c r="B6" s="26">
        <v>158000</v>
      </c>
      <c r="D6" s="15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  <c r="FW6" s="20"/>
      <c r="FX6" s="20"/>
      <c r="FY6" s="20"/>
      <c r="FZ6" s="20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/>
      <c r="HK6" s="20"/>
      <c r="HL6" s="20"/>
      <c r="HM6" s="20"/>
      <c r="HN6" s="20"/>
      <c r="HO6" s="20"/>
      <c r="HP6" s="20"/>
      <c r="HQ6" s="20"/>
      <c r="HR6" s="20"/>
      <c r="HS6" s="20"/>
      <c r="HT6" s="20"/>
      <c r="HU6" s="20"/>
      <c r="HV6" s="20"/>
      <c r="HW6" s="20"/>
      <c r="HX6" s="20"/>
      <c r="HY6" s="20"/>
      <c r="HZ6" s="20"/>
      <c r="IA6" s="20"/>
      <c r="IB6" s="20"/>
    </row>
    <row r="7" spans="1:258" s="16" customFormat="1" ht="15" x14ac:dyDescent="0.25">
      <c r="A7" s="21" t="s">
        <v>40</v>
      </c>
      <c r="B7" s="28">
        <v>330000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</row>
    <row r="8" spans="1:258" s="16" customFormat="1" ht="15" x14ac:dyDescent="0.25">
      <c r="A8" s="21" t="s">
        <v>41</v>
      </c>
      <c r="B8" s="28">
        <v>1200000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/>
      <c r="EJ8" s="20"/>
      <c r="EK8" s="20"/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/>
      <c r="FI8" s="20"/>
      <c r="FJ8" s="20"/>
      <c r="FK8" s="20"/>
      <c r="FL8" s="20"/>
      <c r="FM8" s="20"/>
      <c r="FN8" s="20"/>
      <c r="FO8" s="20"/>
      <c r="FP8" s="20"/>
      <c r="FQ8" s="20"/>
      <c r="FR8" s="20"/>
      <c r="FS8" s="20"/>
      <c r="FT8" s="20"/>
      <c r="FU8" s="20"/>
      <c r="FV8" s="20"/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/>
      <c r="HF8" s="20"/>
      <c r="HG8" s="20"/>
      <c r="HH8" s="20"/>
      <c r="HI8" s="20"/>
      <c r="HJ8" s="20"/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0"/>
      <c r="HX8" s="20"/>
      <c r="HY8" s="20"/>
      <c r="HZ8" s="20"/>
      <c r="IA8" s="20"/>
      <c r="IB8" s="20"/>
    </row>
    <row r="9" spans="1:258" s="16" customFormat="1" ht="15" x14ac:dyDescent="0.25">
      <c r="A9" s="21" t="s">
        <v>42</v>
      </c>
      <c r="B9" s="28">
        <v>4300000</v>
      </c>
      <c r="H9" s="20"/>
      <c r="I9" s="20"/>
      <c r="J9" s="20"/>
      <c r="K9" s="24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</row>
    <row r="10" spans="1:258" s="16" customFormat="1" ht="15.6" thickBot="1" x14ac:dyDescent="0.3">
      <c r="A10" s="25" t="s">
        <v>43</v>
      </c>
      <c r="B10" s="31" t="s">
        <v>44</v>
      </c>
      <c r="C10" s="20"/>
      <c r="I10" s="20"/>
      <c r="J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/>
      <c r="DQ10" s="20"/>
      <c r="DR10" s="20"/>
      <c r="DS10" s="20"/>
      <c r="DT10" s="20"/>
      <c r="DU10" s="20"/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/>
      <c r="EL10" s="20"/>
      <c r="EM10" s="20"/>
      <c r="EN10" s="20"/>
      <c r="EO10" s="20"/>
      <c r="EP10" s="20"/>
      <c r="EQ10" s="20"/>
      <c r="ER10" s="20"/>
      <c r="ES10" s="20"/>
      <c r="ET10" s="20"/>
      <c r="EU10" s="20"/>
      <c r="EV10" s="20"/>
      <c r="EW10" s="20"/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/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/>
      <c r="FW10" s="20"/>
      <c r="FX10" s="20"/>
      <c r="FY10" s="20"/>
      <c r="FZ10" s="20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/>
      <c r="HK10" s="20"/>
      <c r="HL10" s="20"/>
      <c r="HM10" s="20"/>
      <c r="HN10" s="20"/>
      <c r="HO10" s="20"/>
      <c r="HP10" s="20"/>
      <c r="HQ10" s="20"/>
      <c r="HR10" s="20"/>
      <c r="HS10" s="20"/>
      <c r="HT10" s="20"/>
      <c r="HU10" s="20"/>
      <c r="HV10" s="20"/>
      <c r="HW10" s="20"/>
      <c r="HX10" s="20"/>
      <c r="HY10" s="20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</row>
    <row r="11" spans="1:258" ht="12" customHeight="1" x14ac:dyDescent="0.3">
      <c r="A11" s="7"/>
      <c r="B11" s="7"/>
      <c r="C11" s="7"/>
      <c r="D11" s="7"/>
      <c r="E11" s="7"/>
      <c r="F11" s="7"/>
      <c r="G11" s="7"/>
      <c r="H11" s="7"/>
      <c r="I11" s="8"/>
      <c r="J11" s="8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6"/>
      <c r="IL11" s="6"/>
      <c r="IW11"/>
      <c r="IX11"/>
    </row>
    <row r="12" spans="1:258" x14ac:dyDescent="0.3">
      <c r="IK12" s="6"/>
      <c r="IL12" s="6"/>
      <c r="IW12"/>
      <c r="IX12"/>
    </row>
    <row r="65514" ht="12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E0C0-CEB2-4032-98D3-A02AF0CBFA82}">
  <dimension ref="A1:IX65526"/>
  <sheetViews>
    <sheetView tabSelected="1" workbookViewId="0">
      <selection activeCell="G22" sqref="G22"/>
    </sheetView>
  </sheetViews>
  <sheetFormatPr defaultRowHeight="14.4" x14ac:dyDescent="0.3"/>
  <cols>
    <col min="1" max="1" width="16" style="5" bestFit="1" customWidth="1"/>
    <col min="2" max="2" width="15.88671875" style="5" bestFit="1" customWidth="1"/>
    <col min="3" max="3" width="14.21875" style="5" bestFit="1" customWidth="1"/>
    <col min="4" max="4" width="15.88671875" style="5" bestFit="1" customWidth="1"/>
    <col min="5" max="5" width="15.33203125" style="5" bestFit="1" customWidth="1"/>
    <col min="6" max="6" width="14" style="5" bestFit="1" customWidth="1"/>
    <col min="7" max="7" width="10" style="5" bestFit="1" customWidth="1"/>
    <col min="8" max="8" width="11.44140625" style="5" bestFit="1" customWidth="1"/>
    <col min="9" max="9" width="15.88671875" style="5" bestFit="1" customWidth="1"/>
    <col min="10" max="14" width="8.88671875" style="5"/>
    <col min="15" max="15" width="8.88671875" style="5" customWidth="1"/>
    <col min="16" max="246" width="8.88671875" style="5"/>
    <col min="247" max="258" width="8.88671875" style="6"/>
  </cols>
  <sheetData>
    <row r="1" spans="1:258" ht="60" x14ac:dyDescent="0.3">
      <c r="A1" s="1" t="s">
        <v>21</v>
      </c>
      <c r="B1" s="1" t="s">
        <v>0</v>
      </c>
      <c r="C1" s="1" t="s">
        <v>22</v>
      </c>
      <c r="D1" s="1" t="s">
        <v>1</v>
      </c>
      <c r="E1" s="1" t="s">
        <v>23</v>
      </c>
      <c r="F1" s="1" t="s">
        <v>2</v>
      </c>
      <c r="G1" s="1" t="s">
        <v>24</v>
      </c>
      <c r="H1" s="1" t="s">
        <v>3</v>
      </c>
      <c r="I1" s="1" t="s">
        <v>25</v>
      </c>
      <c r="IE1" s="6"/>
      <c r="IF1" s="6"/>
      <c r="IG1" s="6"/>
      <c r="IH1" s="6"/>
      <c r="II1" s="6"/>
      <c r="IJ1" s="6"/>
      <c r="IK1" s="6"/>
      <c r="IL1" s="6"/>
      <c r="IQ1"/>
      <c r="IR1"/>
      <c r="IS1"/>
      <c r="IT1"/>
      <c r="IU1"/>
      <c r="IV1"/>
      <c r="IW1"/>
      <c r="IX1"/>
    </row>
    <row r="2" spans="1:258" ht="7.2" hidden="1" customHeight="1" thickTop="1" thickBot="1" x14ac:dyDescent="0.3">
      <c r="A2" s="9"/>
      <c r="B2" s="10"/>
      <c r="C2" s="10"/>
      <c r="D2" s="11"/>
      <c r="E2" s="11"/>
      <c r="F2" s="11"/>
      <c r="G2" s="11"/>
      <c r="H2" s="11"/>
      <c r="I2" s="12"/>
      <c r="IE2" s="6"/>
      <c r="IF2" s="6"/>
      <c r="IG2" s="6"/>
      <c r="IH2" s="6"/>
      <c r="II2" s="6"/>
      <c r="IJ2" s="6"/>
      <c r="IK2" s="6"/>
      <c r="IL2" s="6"/>
      <c r="IQ2"/>
      <c r="IR2"/>
      <c r="IS2"/>
      <c r="IT2"/>
      <c r="IU2"/>
      <c r="IV2"/>
      <c r="IW2"/>
      <c r="IX2"/>
    </row>
    <row r="3" spans="1:258" s="2" customFormat="1" ht="15" x14ac:dyDescent="0.25">
      <c r="A3" s="2" t="s">
        <v>26</v>
      </c>
      <c r="B3" s="55">
        <v>116174.93</v>
      </c>
      <c r="C3" s="3">
        <f>$E$18*0.85*0.15</f>
        <v>3315.7012499999996</v>
      </c>
      <c r="D3" s="3">
        <f>B3</f>
        <v>116174.93</v>
      </c>
      <c r="E3" s="3">
        <f>E2+D3</f>
        <v>116174.93</v>
      </c>
      <c r="F3" s="3">
        <f t="shared" ref="F3:F14" si="0">MAX(0,MAX((E3-$B$21)*0.05,0)+MAX((E3-$B$20)*0.08,0)+MAX((E3-$B$19)*0.07,0)+MAX((E3-$B$18)*0.05,0)+E3*0.15-(MAX((E2-$B$21)*0.05,0)+MAX((E2-$B$20)*0.08,0)+MAX((E2-$B$19)*0.07,0)+MAX((E2-$B$18)*0.05,0)+E2*0.15)-C3)</f>
        <v>14110.53825</v>
      </c>
      <c r="G3" s="3">
        <f t="shared" ref="G3:G14" si="1">F3/D3</f>
        <v>0.12145940823893761</v>
      </c>
      <c r="H3" s="3">
        <f t="shared" ref="H3:H14" si="2">(B3*0.00759)-197.38</f>
        <v>684.38771870000005</v>
      </c>
      <c r="I3" s="3">
        <f>B3-F3-H3</f>
        <v>101380.00403129999</v>
      </c>
      <c r="J3" s="13"/>
      <c r="K3" s="14"/>
      <c r="L3" s="14"/>
    </row>
    <row r="4" spans="1:258" s="2" customFormat="1" ht="15" x14ac:dyDescent="0.25">
      <c r="A4" s="2" t="s">
        <v>27</v>
      </c>
      <c r="B4" s="55">
        <v>120866.3</v>
      </c>
      <c r="C4" s="3">
        <f>$E$18*0.85*0.15</f>
        <v>3315.7012499999996</v>
      </c>
      <c r="D4" s="3">
        <f t="shared" ref="D4:D14" si="3">B4</f>
        <v>120866.3</v>
      </c>
      <c r="E4" s="3">
        <f t="shared" ref="E4:E14" si="4">E3+D4</f>
        <v>237041.22999999998</v>
      </c>
      <c r="F4" s="3">
        <f t="shared" si="0"/>
        <v>18766.305249999994</v>
      </c>
      <c r="G4" s="3">
        <f t="shared" si="1"/>
        <v>0.15526499321978082</v>
      </c>
      <c r="H4" s="3">
        <f t="shared" si="2"/>
        <v>719.99521700000003</v>
      </c>
      <c r="I4" s="3">
        <f t="shared" ref="I4:I14" si="5">B4-F4-H4</f>
        <v>101379.99953300001</v>
      </c>
      <c r="J4" s="13"/>
      <c r="K4" s="14"/>
      <c r="L4" s="14"/>
    </row>
    <row r="5" spans="1:258" s="2" customFormat="1" ht="15" x14ac:dyDescent="0.25">
      <c r="A5" s="2" t="s">
        <v>28</v>
      </c>
      <c r="B5" s="55">
        <v>126465.31</v>
      </c>
      <c r="C5" s="3">
        <f t="shared" ref="C5:C9" si="6">$E$18*0.85*0.15</f>
        <v>3315.7012499999996</v>
      </c>
      <c r="D5" s="3">
        <f t="shared" si="3"/>
        <v>126465.31</v>
      </c>
      <c r="E5" s="3">
        <f>E4+D5</f>
        <v>363506.54</v>
      </c>
      <c r="F5" s="3">
        <f t="shared" si="0"/>
        <v>24322.818550000004</v>
      </c>
      <c r="G5" s="3">
        <f t="shared" si="1"/>
        <v>0.19232798741409801</v>
      </c>
      <c r="H5" s="3">
        <f t="shared" si="2"/>
        <v>762.49170290000006</v>
      </c>
      <c r="I5" s="3">
        <f t="shared" si="5"/>
        <v>101379.9997471</v>
      </c>
      <c r="J5" s="13"/>
      <c r="K5" s="14"/>
      <c r="L5" s="14"/>
    </row>
    <row r="6" spans="1:258" s="2" customFormat="1" ht="15" x14ac:dyDescent="0.25">
      <c r="A6" s="2" t="s">
        <v>29</v>
      </c>
      <c r="B6" s="55">
        <v>135472.82</v>
      </c>
      <c r="C6" s="3">
        <f t="shared" si="6"/>
        <v>3315.7012499999996</v>
      </c>
      <c r="D6" s="3">
        <f t="shared" si="3"/>
        <v>135472.82</v>
      </c>
      <c r="E6" s="3">
        <f t="shared" si="4"/>
        <v>498979.36</v>
      </c>
      <c r="F6" s="3">
        <f t="shared" si="0"/>
        <v>33261.960150000014</v>
      </c>
      <c r="G6" s="3">
        <f t="shared" si="1"/>
        <v>0.24552497061772252</v>
      </c>
      <c r="H6" s="3">
        <f t="shared" si="2"/>
        <v>830.85870380000017</v>
      </c>
      <c r="I6" s="3">
        <f t="shared" si="5"/>
        <v>101380.0011462</v>
      </c>
      <c r="J6" s="13"/>
      <c r="K6" s="14"/>
      <c r="L6" s="14"/>
    </row>
    <row r="7" spans="1:258" s="2" customFormat="1" ht="15" x14ac:dyDescent="0.25">
      <c r="A7" s="2" t="s">
        <v>30</v>
      </c>
      <c r="B7" s="55">
        <v>135472.82</v>
      </c>
      <c r="C7" s="3">
        <f t="shared" si="6"/>
        <v>3315.7012499999996</v>
      </c>
      <c r="D7" s="3">
        <f t="shared" si="3"/>
        <v>135472.82</v>
      </c>
      <c r="E7" s="3">
        <f t="shared" si="4"/>
        <v>634452.17999999993</v>
      </c>
      <c r="F7" s="3">
        <f t="shared" si="0"/>
        <v>33261.960149999984</v>
      </c>
      <c r="G7" s="3">
        <f t="shared" si="1"/>
        <v>0.2455249706177223</v>
      </c>
      <c r="H7" s="3">
        <f t="shared" si="2"/>
        <v>830.85870380000017</v>
      </c>
      <c r="I7" s="3">
        <f t="shared" si="5"/>
        <v>101380.00114620003</v>
      </c>
      <c r="J7" s="13"/>
      <c r="K7" s="14"/>
      <c r="L7" s="14"/>
    </row>
    <row r="8" spans="1:258" s="2" customFormat="1" ht="15" x14ac:dyDescent="0.25">
      <c r="A8" s="2" t="s">
        <v>31</v>
      </c>
      <c r="B8" s="55">
        <v>135472.82</v>
      </c>
      <c r="C8" s="3">
        <f t="shared" si="6"/>
        <v>3315.7012499999996</v>
      </c>
      <c r="D8" s="3">
        <f t="shared" si="3"/>
        <v>135472.82</v>
      </c>
      <c r="E8" s="3">
        <f t="shared" si="4"/>
        <v>769925</v>
      </c>
      <c r="F8" s="3">
        <f t="shared" si="0"/>
        <v>33261.960150000014</v>
      </c>
      <c r="G8" s="3">
        <f t="shared" si="1"/>
        <v>0.24552497061772252</v>
      </c>
      <c r="H8" s="3">
        <f t="shared" si="2"/>
        <v>830.85870380000017</v>
      </c>
      <c r="I8" s="3">
        <f t="shared" si="5"/>
        <v>101380.0011462</v>
      </c>
      <c r="J8" s="13"/>
      <c r="K8" s="14"/>
      <c r="L8" s="14"/>
    </row>
    <row r="9" spans="1:258" s="2" customFormat="1" ht="15" x14ac:dyDescent="0.25">
      <c r="A9" s="2" t="s">
        <v>32</v>
      </c>
      <c r="B9" s="55">
        <v>135472.82</v>
      </c>
      <c r="C9" s="3">
        <f t="shared" si="6"/>
        <v>3315.7012499999996</v>
      </c>
      <c r="D9" s="3">
        <f t="shared" si="3"/>
        <v>135472.82</v>
      </c>
      <c r="E9" s="3">
        <f t="shared" si="4"/>
        <v>905397.82000000007</v>
      </c>
      <c r="F9" s="3">
        <f t="shared" si="0"/>
        <v>33261.960150000014</v>
      </c>
      <c r="G9" s="3">
        <f t="shared" si="1"/>
        <v>0.24552497061772252</v>
      </c>
      <c r="H9" s="3">
        <f t="shared" si="2"/>
        <v>830.85870380000017</v>
      </c>
      <c r="I9" s="3">
        <f t="shared" si="5"/>
        <v>101380.0011462</v>
      </c>
      <c r="J9" s="13"/>
      <c r="K9" s="14"/>
      <c r="L9" s="14"/>
    </row>
    <row r="10" spans="1:258" s="2" customFormat="1" ht="15" x14ac:dyDescent="0.25">
      <c r="A10" s="2" t="s">
        <v>33</v>
      </c>
      <c r="B10" s="55">
        <v>134169.03</v>
      </c>
      <c r="C10" s="3">
        <f>($B$18-($E$18*6+$E$18*1)*0.85)*0.15+(($E$18*6+$E$18*2)*0.85-$B$18)*0.2</f>
        <v>4257.5712499999981</v>
      </c>
      <c r="D10" s="3">
        <f t="shared" si="3"/>
        <v>134169.03</v>
      </c>
      <c r="E10" s="3">
        <f>E9+D10</f>
        <v>1039566.8500000001</v>
      </c>
      <c r="F10" s="3">
        <f t="shared" si="0"/>
        <v>31968.066850000014</v>
      </c>
      <c r="G10" s="3">
        <f t="shared" si="1"/>
        <v>0.23826710866136555</v>
      </c>
      <c r="H10" s="3">
        <f t="shared" si="2"/>
        <v>820.9629377</v>
      </c>
      <c r="I10" s="3">
        <f t="shared" si="5"/>
        <v>101380.00021229999</v>
      </c>
      <c r="J10" s="13"/>
      <c r="K10" s="14"/>
      <c r="L10" s="14"/>
    </row>
    <row r="11" spans="1:258" s="2" customFormat="1" ht="15" x14ac:dyDescent="0.25">
      <c r="A11" s="2" t="s">
        <v>34</v>
      </c>
      <c r="B11" s="55">
        <v>133942.89000000001</v>
      </c>
      <c r="C11" s="3">
        <f>$E$18*0.85*0.2</f>
        <v>4420.9350000000004</v>
      </c>
      <c r="D11" s="3">
        <f t="shared" si="3"/>
        <v>133942.89000000001</v>
      </c>
      <c r="E11" s="3">
        <f t="shared" si="4"/>
        <v>1173509.7400000002</v>
      </c>
      <c r="F11" s="3">
        <f t="shared" si="0"/>
        <v>31743.645300000087</v>
      </c>
      <c r="G11" s="3">
        <f t="shared" si="1"/>
        <v>0.23699388075022185</v>
      </c>
      <c r="H11" s="3">
        <f t="shared" si="2"/>
        <v>819.24653510000019</v>
      </c>
      <c r="I11" s="3">
        <f t="shared" si="5"/>
        <v>101379.99816489992</v>
      </c>
      <c r="J11" s="13"/>
      <c r="K11" s="14"/>
      <c r="L11" s="14"/>
    </row>
    <row r="12" spans="1:258" s="2" customFormat="1" ht="15" x14ac:dyDescent="0.25">
      <c r="A12" s="2" t="s">
        <v>35</v>
      </c>
      <c r="B12" s="55">
        <v>147324.09</v>
      </c>
      <c r="C12" s="3">
        <f>$E$18*0.85*0.2</f>
        <v>4420.9350000000004</v>
      </c>
      <c r="D12" s="3">
        <f t="shared" si="3"/>
        <v>147324.09</v>
      </c>
      <c r="E12" s="3">
        <f t="shared" si="4"/>
        <v>1320833.8300000003</v>
      </c>
      <c r="F12" s="3">
        <f t="shared" si="0"/>
        <v>45023.275699999998</v>
      </c>
      <c r="G12" s="3">
        <f t="shared" si="1"/>
        <v>0.3056070171551713</v>
      </c>
      <c r="H12" s="3">
        <f t="shared" si="2"/>
        <v>920.80984309999997</v>
      </c>
      <c r="I12" s="3">
        <f t="shared" si="5"/>
        <v>101380.0044569</v>
      </c>
      <c r="J12" s="13"/>
      <c r="K12" s="14"/>
      <c r="L12" s="14"/>
    </row>
    <row r="13" spans="1:258" s="2" customFormat="1" ht="15" x14ac:dyDescent="0.25">
      <c r="A13" s="2" t="s">
        <v>36</v>
      </c>
      <c r="B13" s="55">
        <v>150622.95000000001</v>
      </c>
      <c r="C13" s="3">
        <f>$E$18*0.85*0.2</f>
        <v>4420.9350000000004</v>
      </c>
      <c r="D13" s="3">
        <f t="shared" si="3"/>
        <v>150622.95000000001</v>
      </c>
      <c r="E13" s="3">
        <f t="shared" si="4"/>
        <v>1471456.7800000003</v>
      </c>
      <c r="F13" s="3">
        <f t="shared" si="0"/>
        <v>48297.097500000033</v>
      </c>
      <c r="G13" s="3">
        <f t="shared" si="1"/>
        <v>0.32064899472490765</v>
      </c>
      <c r="H13" s="3">
        <f t="shared" si="2"/>
        <v>945.84819050000021</v>
      </c>
      <c r="I13" s="3">
        <f t="shared" si="5"/>
        <v>101380.00430949999</v>
      </c>
      <c r="J13" s="13"/>
      <c r="K13" s="14"/>
      <c r="L13" s="14"/>
    </row>
    <row r="14" spans="1:258" s="2" customFormat="1" ht="15" x14ac:dyDescent="0.25">
      <c r="A14" s="2" t="s">
        <v>37</v>
      </c>
      <c r="B14" s="55">
        <v>150622.95000000001</v>
      </c>
      <c r="C14" s="3">
        <f>$E$18*0.85*0.2</f>
        <v>4420.9350000000004</v>
      </c>
      <c r="D14" s="3">
        <f t="shared" si="3"/>
        <v>150622.95000000001</v>
      </c>
      <c r="E14" s="3">
        <f t="shared" si="4"/>
        <v>1622079.7300000002</v>
      </c>
      <c r="F14" s="3">
        <f t="shared" si="0"/>
        <v>48297.097499999974</v>
      </c>
      <c r="G14" s="3">
        <f t="shared" si="1"/>
        <v>0.32064899472490727</v>
      </c>
      <c r="H14" s="3">
        <f t="shared" si="2"/>
        <v>945.84819050000021</v>
      </c>
      <c r="I14" s="3">
        <f t="shared" si="5"/>
        <v>101380.00430950004</v>
      </c>
      <c r="J14" s="13"/>
      <c r="K14" s="14"/>
      <c r="L14" s="14"/>
    </row>
    <row r="15" spans="1:258" s="34" customFormat="1" ht="15" x14ac:dyDescent="0.25">
      <c r="A15" s="34" t="s">
        <v>38</v>
      </c>
      <c r="B15" s="81">
        <f t="shared" ref="B15:D15" si="7">SUM(B3:B14)</f>
        <v>1622079.7300000002</v>
      </c>
      <c r="C15" s="81">
        <f t="shared" si="7"/>
        <v>45151.219999999987</v>
      </c>
      <c r="D15" s="82">
        <f t="shared" si="7"/>
        <v>1622079.7300000002</v>
      </c>
      <c r="E15" s="82"/>
      <c r="F15" s="82">
        <f>SUM(F3:F14)</f>
        <v>395576.68550000014</v>
      </c>
      <c r="G15" s="82"/>
      <c r="H15" s="82">
        <f>SUM(H3:H14)</f>
        <v>9943.025150700003</v>
      </c>
      <c r="I15" s="82">
        <f>SUM(I3:I14)</f>
        <v>1216560.0193492998</v>
      </c>
      <c r="J15" s="81"/>
      <c r="K15" s="35"/>
      <c r="L15" s="35"/>
    </row>
    <row r="16" spans="1:258" ht="12" customHeight="1" x14ac:dyDescent="0.3">
      <c r="A16"/>
      <c r="B16"/>
      <c r="C16" s="7"/>
      <c r="D16" s="7"/>
      <c r="E16" s="7"/>
      <c r="F16" s="7"/>
      <c r="G16" s="7"/>
      <c r="H16" s="7"/>
      <c r="I16" s="7"/>
      <c r="J16" s="7"/>
      <c r="K16" s="7"/>
      <c r="L16" s="7"/>
      <c r="M16"/>
      <c r="N16"/>
      <c r="O16"/>
      <c r="P16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6"/>
      <c r="IL16" s="6"/>
      <c r="IW16"/>
      <c r="IX16"/>
    </row>
    <row r="17" spans="1:258" s="16" customFormat="1" ht="15.6" thickBot="1" x14ac:dyDescent="0.3">
      <c r="A17" s="15" t="s">
        <v>17</v>
      </c>
      <c r="D17" s="17" t="s">
        <v>45</v>
      </c>
    </row>
    <row r="18" spans="1:258" s="16" customFormat="1" ht="15" x14ac:dyDescent="0.25">
      <c r="A18" s="18" t="s">
        <v>39</v>
      </c>
      <c r="B18" s="26">
        <v>158000</v>
      </c>
      <c r="D18" s="19" t="s">
        <v>19</v>
      </c>
      <c r="E18" s="27">
        <v>26005.5</v>
      </c>
      <c r="G18" s="15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</row>
    <row r="19" spans="1:258" s="16" customFormat="1" ht="15" x14ac:dyDescent="0.25">
      <c r="A19" s="21" t="s">
        <v>40</v>
      </c>
      <c r="B19" s="28">
        <v>330000</v>
      </c>
      <c r="D19" s="22" t="s">
        <v>18</v>
      </c>
      <c r="E19" s="29">
        <v>22104.67</v>
      </c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</row>
    <row r="20" spans="1:258" s="16" customFormat="1" ht="15.6" thickBot="1" x14ac:dyDescent="0.3">
      <c r="A20" s="21" t="s">
        <v>41</v>
      </c>
      <c r="B20" s="28">
        <v>1200000</v>
      </c>
      <c r="D20" s="23" t="s">
        <v>20</v>
      </c>
      <c r="E20" s="30">
        <f>E18*0.759/100</f>
        <v>197.38174500000002</v>
      </c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</row>
    <row r="21" spans="1:258" s="16" customFormat="1" ht="15" x14ac:dyDescent="0.25">
      <c r="A21" s="21" t="s">
        <v>42</v>
      </c>
      <c r="B21" s="28">
        <v>4300000</v>
      </c>
      <c r="K21" s="20"/>
      <c r="L21" s="20"/>
      <c r="M21" s="20"/>
      <c r="N21" s="24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</row>
    <row r="22" spans="1:258" s="16" customFormat="1" ht="15.6" thickBot="1" x14ac:dyDescent="0.3">
      <c r="A22" s="25" t="s">
        <v>43</v>
      </c>
      <c r="B22" s="31" t="s">
        <v>44</v>
      </c>
      <c r="C22" s="20"/>
      <c r="I22" s="20"/>
      <c r="J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</row>
    <row r="23" spans="1:258" ht="12" customHeight="1" x14ac:dyDescent="0.3">
      <c r="A23" s="7"/>
      <c r="B23" s="7"/>
      <c r="C23" s="7"/>
      <c r="D23" s="7"/>
      <c r="E23" s="7"/>
      <c r="F23" s="7"/>
      <c r="G23" s="7"/>
      <c r="H23" s="7"/>
      <c r="I23" s="8"/>
      <c r="J23" s="8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6"/>
      <c r="IL23" s="6"/>
      <c r="IW23"/>
      <c r="IX23"/>
    </row>
    <row r="24" spans="1:258" x14ac:dyDescent="0.3">
      <c r="IK24" s="6"/>
      <c r="IL24" s="6"/>
      <c r="IW24"/>
      <c r="IX24"/>
    </row>
    <row r="65526" ht="12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144F7-F9F6-43B9-8793-8E6DC0EE5DC2}">
  <dimension ref="B2:D20"/>
  <sheetViews>
    <sheetView workbookViewId="0">
      <selection activeCell="E10" sqref="E10"/>
    </sheetView>
  </sheetViews>
  <sheetFormatPr defaultRowHeight="15" x14ac:dyDescent="0.25"/>
  <cols>
    <col min="1" max="1" width="8.88671875" style="2"/>
    <col min="2" max="2" width="32.6640625" style="2" bestFit="1" customWidth="1"/>
    <col min="3" max="3" width="15.33203125" style="2" bestFit="1" customWidth="1"/>
    <col min="4" max="4" width="15.109375" style="2" bestFit="1" customWidth="1"/>
    <col min="5" max="16384" width="8.88671875" style="2"/>
  </cols>
  <sheetData>
    <row r="2" spans="2:4" x14ac:dyDescent="0.25">
      <c r="B2" s="2" t="s">
        <v>46</v>
      </c>
      <c r="C2" s="14">
        <f>'Huzur Hakkı Bordro'!B15</f>
        <v>1622079.7300000002</v>
      </c>
    </row>
    <row r="4" spans="2:4" x14ac:dyDescent="0.25">
      <c r="B4" s="2" t="s">
        <v>47</v>
      </c>
      <c r="C4" s="14">
        <f>C2*0.25</f>
        <v>405519.93250000005</v>
      </c>
    </row>
    <row r="5" spans="2:4" x14ac:dyDescent="0.25">
      <c r="B5" s="2" t="s">
        <v>48</v>
      </c>
      <c r="C5" s="14">
        <f>'Huzur Hakkı Bordro'!F15+'Huzur Hakkı Bordro'!H15</f>
        <v>405519.71065070014</v>
      </c>
    </row>
    <row r="6" spans="2:4" x14ac:dyDescent="0.25">
      <c r="B6" s="2" t="s">
        <v>55</v>
      </c>
      <c r="C6" s="14">
        <f>C4-C5</f>
        <v>0.22184929990908131</v>
      </c>
    </row>
    <row r="8" spans="2:4" x14ac:dyDescent="0.25">
      <c r="B8" s="2" t="s">
        <v>118</v>
      </c>
      <c r="C8" s="13">
        <f>'Huzur Hakkı Bordro'!F3+'Huzur Hakkı Bordro'!H3+'Huzur Hakkı Bordro'!F4+'Huzur Hakkı Bordro'!H4+'Huzur Hakkı Bordro'!F5+'Huzur Hakkı Bordro'!H5</f>
        <v>59366.536688599997</v>
      </c>
      <c r="D8" s="32"/>
    </row>
    <row r="9" spans="2:4" x14ac:dyDescent="0.25">
      <c r="B9" s="2" t="s">
        <v>119</v>
      </c>
      <c r="C9" s="13">
        <f>'Huzur Hakkı Bordro'!F6+'Huzur Hakkı Bordro'!H6+'Huzur Hakkı Bordro'!F7+'Huzur Hakkı Bordro'!H7+'Huzur Hakkı Bordro'!F8+'Huzur Hakkı Bordro'!H8</f>
        <v>102278.4565614</v>
      </c>
      <c r="D9" s="33"/>
    </row>
    <row r="10" spans="2:4" x14ac:dyDescent="0.25">
      <c r="B10" s="2" t="s">
        <v>120</v>
      </c>
      <c r="C10" s="13">
        <f>'Huzur Hakkı Bordro'!F9+'Huzur Hakkı Bordro'!H9+'Huzur Hakkı Bordro'!F10+'Huzur Hakkı Bordro'!H10+'Huzur Hakkı Bordro'!F11+'Huzur Hakkı Bordro'!H11</f>
        <v>99444.740476600113</v>
      </c>
      <c r="D10" s="33"/>
    </row>
    <row r="11" spans="2:4" x14ac:dyDescent="0.25">
      <c r="B11" s="2" t="s">
        <v>121</v>
      </c>
      <c r="C11" s="13">
        <f>'Huzur Hakkı Bordro'!F12+'Huzur Hakkı Bordro'!H12+'Huzur Hakkı Bordro'!F13+'Huzur Hakkı Bordro'!H13+'Huzur Hakkı Bordro'!F14+'Huzur Hakkı Bordro'!H14</f>
        <v>144429.97692409999</v>
      </c>
      <c r="D11" s="32"/>
    </row>
    <row r="12" spans="2:4" x14ac:dyDescent="0.25">
      <c r="B12" s="34" t="s">
        <v>16</v>
      </c>
      <c r="C12" s="35">
        <f>C8+C9+C10+C11</f>
        <v>405519.71065070014</v>
      </c>
    </row>
    <row r="15" spans="2:4" x14ac:dyDescent="0.25">
      <c r="B15" s="34" t="s">
        <v>49</v>
      </c>
    </row>
    <row r="16" spans="2:4" x14ac:dyDescent="0.25">
      <c r="B16" s="2" t="s">
        <v>50</v>
      </c>
      <c r="C16" s="14">
        <f>'Huzur Hakkı Bordro'!B15</f>
        <v>1622079.7300000002</v>
      </c>
    </row>
    <row r="17" spans="2:3" x14ac:dyDescent="0.25">
      <c r="B17" s="2" t="s">
        <v>51</v>
      </c>
      <c r="C17" s="14">
        <f>C16/2</f>
        <v>811039.86500000011</v>
      </c>
    </row>
    <row r="18" spans="2:3" x14ac:dyDescent="0.25">
      <c r="B18" s="2" t="s">
        <v>52</v>
      </c>
      <c r="C18" s="14">
        <f>'MSİ Bordro'!F3</f>
        <v>187980.76355000003</v>
      </c>
    </row>
    <row r="19" spans="2:3" x14ac:dyDescent="0.25">
      <c r="B19" s="2" t="s">
        <v>53</v>
      </c>
      <c r="C19" s="14">
        <f>'Huzur Hakkı Bordro'!F15</f>
        <v>395576.68550000014</v>
      </c>
    </row>
    <row r="20" spans="2:3" x14ac:dyDescent="0.25">
      <c r="B20" s="56" t="s">
        <v>54</v>
      </c>
      <c r="C20" s="57">
        <f>C19-C18</f>
        <v>207595.92195000011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3EB87-4F6E-4869-B623-900E501C1CE8}">
  <dimension ref="A1:D62"/>
  <sheetViews>
    <sheetView workbookViewId="0">
      <selection activeCell="H61" sqref="H61"/>
    </sheetView>
  </sheetViews>
  <sheetFormatPr defaultColWidth="9.109375" defaultRowHeight="11.4" x14ac:dyDescent="0.2"/>
  <cols>
    <col min="1" max="1" width="2.6640625" style="36" customWidth="1"/>
    <col min="2" max="2" width="49.44140625" style="36" customWidth="1"/>
    <col min="3" max="4" width="14.33203125" style="36" customWidth="1"/>
    <col min="5" max="5" width="3.109375" style="36" customWidth="1"/>
    <col min="6" max="256" width="9.109375" style="36"/>
    <col min="257" max="257" width="2.6640625" style="36" customWidth="1"/>
    <col min="258" max="258" width="49.44140625" style="36" customWidth="1"/>
    <col min="259" max="260" width="14.33203125" style="36" customWidth="1"/>
    <col min="261" max="261" width="3.109375" style="36" customWidth="1"/>
    <col min="262" max="512" width="9.109375" style="36"/>
    <col min="513" max="513" width="2.6640625" style="36" customWidth="1"/>
    <col min="514" max="514" width="49.44140625" style="36" customWidth="1"/>
    <col min="515" max="516" width="14.33203125" style="36" customWidth="1"/>
    <col min="517" max="517" width="3.109375" style="36" customWidth="1"/>
    <col min="518" max="768" width="9.109375" style="36"/>
    <col min="769" max="769" width="2.6640625" style="36" customWidth="1"/>
    <col min="770" max="770" width="49.44140625" style="36" customWidth="1"/>
    <col min="771" max="772" width="14.33203125" style="36" customWidth="1"/>
    <col min="773" max="773" width="3.109375" style="36" customWidth="1"/>
    <col min="774" max="1024" width="9.109375" style="36"/>
    <col min="1025" max="1025" width="2.6640625" style="36" customWidth="1"/>
    <col min="1026" max="1026" width="49.44140625" style="36" customWidth="1"/>
    <col min="1027" max="1028" width="14.33203125" style="36" customWidth="1"/>
    <col min="1029" max="1029" width="3.109375" style="36" customWidth="1"/>
    <col min="1030" max="1280" width="9.109375" style="36"/>
    <col min="1281" max="1281" width="2.6640625" style="36" customWidth="1"/>
    <col min="1282" max="1282" width="49.44140625" style="36" customWidth="1"/>
    <col min="1283" max="1284" width="14.33203125" style="36" customWidth="1"/>
    <col min="1285" max="1285" width="3.109375" style="36" customWidth="1"/>
    <col min="1286" max="1536" width="9.109375" style="36"/>
    <col min="1537" max="1537" width="2.6640625" style="36" customWidth="1"/>
    <col min="1538" max="1538" width="49.44140625" style="36" customWidth="1"/>
    <col min="1539" max="1540" width="14.33203125" style="36" customWidth="1"/>
    <col min="1541" max="1541" width="3.109375" style="36" customWidth="1"/>
    <col min="1542" max="1792" width="9.109375" style="36"/>
    <col min="1793" max="1793" width="2.6640625" style="36" customWidth="1"/>
    <col min="1794" max="1794" width="49.44140625" style="36" customWidth="1"/>
    <col min="1795" max="1796" width="14.33203125" style="36" customWidth="1"/>
    <col min="1797" max="1797" width="3.109375" style="36" customWidth="1"/>
    <col min="1798" max="2048" width="9.109375" style="36"/>
    <col min="2049" max="2049" width="2.6640625" style="36" customWidth="1"/>
    <col min="2050" max="2050" width="49.44140625" style="36" customWidth="1"/>
    <col min="2051" max="2052" width="14.33203125" style="36" customWidth="1"/>
    <col min="2053" max="2053" width="3.109375" style="36" customWidth="1"/>
    <col min="2054" max="2304" width="9.109375" style="36"/>
    <col min="2305" max="2305" width="2.6640625" style="36" customWidth="1"/>
    <col min="2306" max="2306" width="49.44140625" style="36" customWidth="1"/>
    <col min="2307" max="2308" width="14.33203125" style="36" customWidth="1"/>
    <col min="2309" max="2309" width="3.109375" style="36" customWidth="1"/>
    <col min="2310" max="2560" width="9.109375" style="36"/>
    <col min="2561" max="2561" width="2.6640625" style="36" customWidth="1"/>
    <col min="2562" max="2562" width="49.44140625" style="36" customWidth="1"/>
    <col min="2563" max="2564" width="14.33203125" style="36" customWidth="1"/>
    <col min="2565" max="2565" width="3.109375" style="36" customWidth="1"/>
    <col min="2566" max="2816" width="9.109375" style="36"/>
    <col min="2817" max="2817" width="2.6640625" style="36" customWidth="1"/>
    <col min="2818" max="2818" width="49.44140625" style="36" customWidth="1"/>
    <col min="2819" max="2820" width="14.33203125" style="36" customWidth="1"/>
    <col min="2821" max="2821" width="3.109375" style="36" customWidth="1"/>
    <col min="2822" max="3072" width="9.109375" style="36"/>
    <col min="3073" max="3073" width="2.6640625" style="36" customWidth="1"/>
    <col min="3074" max="3074" width="49.44140625" style="36" customWidth="1"/>
    <col min="3075" max="3076" width="14.33203125" style="36" customWidth="1"/>
    <col min="3077" max="3077" width="3.109375" style="36" customWidth="1"/>
    <col min="3078" max="3328" width="9.109375" style="36"/>
    <col min="3329" max="3329" width="2.6640625" style="36" customWidth="1"/>
    <col min="3330" max="3330" width="49.44140625" style="36" customWidth="1"/>
    <col min="3331" max="3332" width="14.33203125" style="36" customWidth="1"/>
    <col min="3333" max="3333" width="3.109375" style="36" customWidth="1"/>
    <col min="3334" max="3584" width="9.109375" style="36"/>
    <col min="3585" max="3585" width="2.6640625" style="36" customWidth="1"/>
    <col min="3586" max="3586" width="49.44140625" style="36" customWidth="1"/>
    <col min="3587" max="3588" width="14.33203125" style="36" customWidth="1"/>
    <col min="3589" max="3589" width="3.109375" style="36" customWidth="1"/>
    <col min="3590" max="3840" width="9.109375" style="36"/>
    <col min="3841" max="3841" width="2.6640625" style="36" customWidth="1"/>
    <col min="3842" max="3842" width="49.44140625" style="36" customWidth="1"/>
    <col min="3843" max="3844" width="14.33203125" style="36" customWidth="1"/>
    <col min="3845" max="3845" width="3.109375" style="36" customWidth="1"/>
    <col min="3846" max="4096" width="9.109375" style="36"/>
    <col min="4097" max="4097" width="2.6640625" style="36" customWidth="1"/>
    <col min="4098" max="4098" width="49.44140625" style="36" customWidth="1"/>
    <col min="4099" max="4100" width="14.33203125" style="36" customWidth="1"/>
    <col min="4101" max="4101" width="3.109375" style="36" customWidth="1"/>
    <col min="4102" max="4352" width="9.109375" style="36"/>
    <col min="4353" max="4353" width="2.6640625" style="36" customWidth="1"/>
    <col min="4354" max="4354" width="49.44140625" style="36" customWidth="1"/>
    <col min="4355" max="4356" width="14.33203125" style="36" customWidth="1"/>
    <col min="4357" max="4357" width="3.109375" style="36" customWidth="1"/>
    <col min="4358" max="4608" width="9.109375" style="36"/>
    <col min="4609" max="4609" width="2.6640625" style="36" customWidth="1"/>
    <col min="4610" max="4610" width="49.44140625" style="36" customWidth="1"/>
    <col min="4611" max="4612" width="14.33203125" style="36" customWidth="1"/>
    <col min="4613" max="4613" width="3.109375" style="36" customWidth="1"/>
    <col min="4614" max="4864" width="9.109375" style="36"/>
    <col min="4865" max="4865" width="2.6640625" style="36" customWidth="1"/>
    <col min="4866" max="4866" width="49.44140625" style="36" customWidth="1"/>
    <col min="4867" max="4868" width="14.33203125" style="36" customWidth="1"/>
    <col min="4869" max="4869" width="3.109375" style="36" customWidth="1"/>
    <col min="4870" max="5120" width="9.109375" style="36"/>
    <col min="5121" max="5121" width="2.6640625" style="36" customWidth="1"/>
    <col min="5122" max="5122" width="49.44140625" style="36" customWidth="1"/>
    <col min="5123" max="5124" width="14.33203125" style="36" customWidth="1"/>
    <col min="5125" max="5125" width="3.109375" style="36" customWidth="1"/>
    <col min="5126" max="5376" width="9.109375" style="36"/>
    <col min="5377" max="5377" width="2.6640625" style="36" customWidth="1"/>
    <col min="5378" max="5378" width="49.44140625" style="36" customWidth="1"/>
    <col min="5379" max="5380" width="14.33203125" style="36" customWidth="1"/>
    <col min="5381" max="5381" width="3.109375" style="36" customWidth="1"/>
    <col min="5382" max="5632" width="9.109375" style="36"/>
    <col min="5633" max="5633" width="2.6640625" style="36" customWidth="1"/>
    <col min="5634" max="5634" width="49.44140625" style="36" customWidth="1"/>
    <col min="5635" max="5636" width="14.33203125" style="36" customWidth="1"/>
    <col min="5637" max="5637" width="3.109375" style="36" customWidth="1"/>
    <col min="5638" max="5888" width="9.109375" style="36"/>
    <col min="5889" max="5889" width="2.6640625" style="36" customWidth="1"/>
    <col min="5890" max="5890" width="49.44140625" style="36" customWidth="1"/>
    <col min="5891" max="5892" width="14.33203125" style="36" customWidth="1"/>
    <col min="5893" max="5893" width="3.109375" style="36" customWidth="1"/>
    <col min="5894" max="6144" width="9.109375" style="36"/>
    <col min="6145" max="6145" width="2.6640625" style="36" customWidth="1"/>
    <col min="6146" max="6146" width="49.44140625" style="36" customWidth="1"/>
    <col min="6147" max="6148" width="14.33203125" style="36" customWidth="1"/>
    <col min="6149" max="6149" width="3.109375" style="36" customWidth="1"/>
    <col min="6150" max="6400" width="9.109375" style="36"/>
    <col min="6401" max="6401" width="2.6640625" style="36" customWidth="1"/>
    <col min="6402" max="6402" width="49.44140625" style="36" customWidth="1"/>
    <col min="6403" max="6404" width="14.33203125" style="36" customWidth="1"/>
    <col min="6405" max="6405" width="3.109375" style="36" customWidth="1"/>
    <col min="6406" max="6656" width="9.109375" style="36"/>
    <col min="6657" max="6657" width="2.6640625" style="36" customWidth="1"/>
    <col min="6658" max="6658" width="49.44140625" style="36" customWidth="1"/>
    <col min="6659" max="6660" width="14.33203125" style="36" customWidth="1"/>
    <col min="6661" max="6661" width="3.109375" style="36" customWidth="1"/>
    <col min="6662" max="6912" width="9.109375" style="36"/>
    <col min="6913" max="6913" width="2.6640625" style="36" customWidth="1"/>
    <col min="6914" max="6914" width="49.44140625" style="36" customWidth="1"/>
    <col min="6915" max="6916" width="14.33203125" style="36" customWidth="1"/>
    <col min="6917" max="6917" width="3.109375" style="36" customWidth="1"/>
    <col min="6918" max="7168" width="9.109375" style="36"/>
    <col min="7169" max="7169" width="2.6640625" style="36" customWidth="1"/>
    <col min="7170" max="7170" width="49.44140625" style="36" customWidth="1"/>
    <col min="7171" max="7172" width="14.33203125" style="36" customWidth="1"/>
    <col min="7173" max="7173" width="3.109375" style="36" customWidth="1"/>
    <col min="7174" max="7424" width="9.109375" style="36"/>
    <col min="7425" max="7425" width="2.6640625" style="36" customWidth="1"/>
    <col min="7426" max="7426" width="49.44140625" style="36" customWidth="1"/>
    <col min="7427" max="7428" width="14.33203125" style="36" customWidth="1"/>
    <col min="7429" max="7429" width="3.109375" style="36" customWidth="1"/>
    <col min="7430" max="7680" width="9.109375" style="36"/>
    <col min="7681" max="7681" width="2.6640625" style="36" customWidth="1"/>
    <col min="7682" max="7682" width="49.44140625" style="36" customWidth="1"/>
    <col min="7683" max="7684" width="14.33203125" style="36" customWidth="1"/>
    <col min="7685" max="7685" width="3.109375" style="36" customWidth="1"/>
    <col min="7686" max="7936" width="9.109375" style="36"/>
    <col min="7937" max="7937" width="2.6640625" style="36" customWidth="1"/>
    <col min="7938" max="7938" width="49.44140625" style="36" customWidth="1"/>
    <col min="7939" max="7940" width="14.33203125" style="36" customWidth="1"/>
    <col min="7941" max="7941" width="3.109375" style="36" customWidth="1"/>
    <col min="7942" max="8192" width="9.109375" style="36"/>
    <col min="8193" max="8193" width="2.6640625" style="36" customWidth="1"/>
    <col min="8194" max="8194" width="49.44140625" style="36" customWidth="1"/>
    <col min="8195" max="8196" width="14.33203125" style="36" customWidth="1"/>
    <col min="8197" max="8197" width="3.109375" style="36" customWidth="1"/>
    <col min="8198" max="8448" width="9.109375" style="36"/>
    <col min="8449" max="8449" width="2.6640625" style="36" customWidth="1"/>
    <col min="8450" max="8450" width="49.44140625" style="36" customWidth="1"/>
    <col min="8451" max="8452" width="14.33203125" style="36" customWidth="1"/>
    <col min="8453" max="8453" width="3.109375" style="36" customWidth="1"/>
    <col min="8454" max="8704" width="9.109375" style="36"/>
    <col min="8705" max="8705" width="2.6640625" style="36" customWidth="1"/>
    <col min="8706" max="8706" width="49.44140625" style="36" customWidth="1"/>
    <col min="8707" max="8708" width="14.33203125" style="36" customWidth="1"/>
    <col min="8709" max="8709" width="3.109375" style="36" customWidth="1"/>
    <col min="8710" max="8960" width="9.109375" style="36"/>
    <col min="8961" max="8961" width="2.6640625" style="36" customWidth="1"/>
    <col min="8962" max="8962" width="49.44140625" style="36" customWidth="1"/>
    <col min="8963" max="8964" width="14.33203125" style="36" customWidth="1"/>
    <col min="8965" max="8965" width="3.109375" style="36" customWidth="1"/>
    <col min="8966" max="9216" width="9.109375" style="36"/>
    <col min="9217" max="9217" width="2.6640625" style="36" customWidth="1"/>
    <col min="9218" max="9218" width="49.44140625" style="36" customWidth="1"/>
    <col min="9219" max="9220" width="14.33203125" style="36" customWidth="1"/>
    <col min="9221" max="9221" width="3.109375" style="36" customWidth="1"/>
    <col min="9222" max="9472" width="9.109375" style="36"/>
    <col min="9473" max="9473" width="2.6640625" style="36" customWidth="1"/>
    <col min="9474" max="9474" width="49.44140625" style="36" customWidth="1"/>
    <col min="9475" max="9476" width="14.33203125" style="36" customWidth="1"/>
    <col min="9477" max="9477" width="3.109375" style="36" customWidth="1"/>
    <col min="9478" max="9728" width="9.109375" style="36"/>
    <col min="9729" max="9729" width="2.6640625" style="36" customWidth="1"/>
    <col min="9730" max="9730" width="49.44140625" style="36" customWidth="1"/>
    <col min="9731" max="9732" width="14.33203125" style="36" customWidth="1"/>
    <col min="9733" max="9733" width="3.109375" style="36" customWidth="1"/>
    <col min="9734" max="9984" width="9.109375" style="36"/>
    <col min="9985" max="9985" width="2.6640625" style="36" customWidth="1"/>
    <col min="9986" max="9986" width="49.44140625" style="36" customWidth="1"/>
    <col min="9987" max="9988" width="14.33203125" style="36" customWidth="1"/>
    <col min="9989" max="9989" width="3.109375" style="36" customWidth="1"/>
    <col min="9990" max="10240" width="9.109375" style="36"/>
    <col min="10241" max="10241" width="2.6640625" style="36" customWidth="1"/>
    <col min="10242" max="10242" width="49.44140625" style="36" customWidth="1"/>
    <col min="10243" max="10244" width="14.33203125" style="36" customWidth="1"/>
    <col min="10245" max="10245" width="3.109375" style="36" customWidth="1"/>
    <col min="10246" max="10496" width="9.109375" style="36"/>
    <col min="10497" max="10497" width="2.6640625" style="36" customWidth="1"/>
    <col min="10498" max="10498" width="49.44140625" style="36" customWidth="1"/>
    <col min="10499" max="10500" width="14.33203125" style="36" customWidth="1"/>
    <col min="10501" max="10501" width="3.109375" style="36" customWidth="1"/>
    <col min="10502" max="10752" width="9.109375" style="36"/>
    <col min="10753" max="10753" width="2.6640625" style="36" customWidth="1"/>
    <col min="10754" max="10754" width="49.44140625" style="36" customWidth="1"/>
    <col min="10755" max="10756" width="14.33203125" style="36" customWidth="1"/>
    <col min="10757" max="10757" width="3.109375" style="36" customWidth="1"/>
    <col min="10758" max="11008" width="9.109375" style="36"/>
    <col min="11009" max="11009" width="2.6640625" style="36" customWidth="1"/>
    <col min="11010" max="11010" width="49.44140625" style="36" customWidth="1"/>
    <col min="11011" max="11012" width="14.33203125" style="36" customWidth="1"/>
    <col min="11013" max="11013" width="3.109375" style="36" customWidth="1"/>
    <col min="11014" max="11264" width="9.109375" style="36"/>
    <col min="11265" max="11265" width="2.6640625" style="36" customWidth="1"/>
    <col min="11266" max="11266" width="49.44140625" style="36" customWidth="1"/>
    <col min="11267" max="11268" width="14.33203125" style="36" customWidth="1"/>
    <col min="11269" max="11269" width="3.109375" style="36" customWidth="1"/>
    <col min="11270" max="11520" width="9.109375" style="36"/>
    <col min="11521" max="11521" width="2.6640625" style="36" customWidth="1"/>
    <col min="11522" max="11522" width="49.44140625" style="36" customWidth="1"/>
    <col min="11523" max="11524" width="14.33203125" style="36" customWidth="1"/>
    <col min="11525" max="11525" width="3.109375" style="36" customWidth="1"/>
    <col min="11526" max="11776" width="9.109375" style="36"/>
    <col min="11777" max="11777" width="2.6640625" style="36" customWidth="1"/>
    <col min="11778" max="11778" width="49.44140625" style="36" customWidth="1"/>
    <col min="11779" max="11780" width="14.33203125" style="36" customWidth="1"/>
    <col min="11781" max="11781" width="3.109375" style="36" customWidth="1"/>
    <col min="11782" max="12032" width="9.109375" style="36"/>
    <col min="12033" max="12033" width="2.6640625" style="36" customWidth="1"/>
    <col min="12034" max="12034" width="49.44140625" style="36" customWidth="1"/>
    <col min="12035" max="12036" width="14.33203125" style="36" customWidth="1"/>
    <col min="12037" max="12037" width="3.109375" style="36" customWidth="1"/>
    <col min="12038" max="12288" width="9.109375" style="36"/>
    <col min="12289" max="12289" width="2.6640625" style="36" customWidth="1"/>
    <col min="12290" max="12290" width="49.44140625" style="36" customWidth="1"/>
    <col min="12291" max="12292" width="14.33203125" style="36" customWidth="1"/>
    <col min="12293" max="12293" width="3.109375" style="36" customWidth="1"/>
    <col min="12294" max="12544" width="9.109375" style="36"/>
    <col min="12545" max="12545" width="2.6640625" style="36" customWidth="1"/>
    <col min="12546" max="12546" width="49.44140625" style="36" customWidth="1"/>
    <col min="12547" max="12548" width="14.33203125" style="36" customWidth="1"/>
    <col min="12549" max="12549" width="3.109375" style="36" customWidth="1"/>
    <col min="12550" max="12800" width="9.109375" style="36"/>
    <col min="12801" max="12801" width="2.6640625" style="36" customWidth="1"/>
    <col min="12802" max="12802" width="49.44140625" style="36" customWidth="1"/>
    <col min="12803" max="12804" width="14.33203125" style="36" customWidth="1"/>
    <col min="12805" max="12805" width="3.109375" style="36" customWidth="1"/>
    <col min="12806" max="13056" width="9.109375" style="36"/>
    <col min="13057" max="13057" width="2.6640625" style="36" customWidth="1"/>
    <col min="13058" max="13058" width="49.44140625" style="36" customWidth="1"/>
    <col min="13059" max="13060" width="14.33203125" style="36" customWidth="1"/>
    <col min="13061" max="13061" width="3.109375" style="36" customWidth="1"/>
    <col min="13062" max="13312" width="9.109375" style="36"/>
    <col min="13313" max="13313" width="2.6640625" style="36" customWidth="1"/>
    <col min="13314" max="13314" width="49.44140625" style="36" customWidth="1"/>
    <col min="13315" max="13316" width="14.33203125" style="36" customWidth="1"/>
    <col min="13317" max="13317" width="3.109375" style="36" customWidth="1"/>
    <col min="13318" max="13568" width="9.109375" style="36"/>
    <col min="13569" max="13569" width="2.6640625" style="36" customWidth="1"/>
    <col min="13570" max="13570" width="49.44140625" style="36" customWidth="1"/>
    <col min="13571" max="13572" width="14.33203125" style="36" customWidth="1"/>
    <col min="13573" max="13573" width="3.109375" style="36" customWidth="1"/>
    <col min="13574" max="13824" width="9.109375" style="36"/>
    <col min="13825" max="13825" width="2.6640625" style="36" customWidth="1"/>
    <col min="13826" max="13826" width="49.44140625" style="36" customWidth="1"/>
    <col min="13827" max="13828" width="14.33203125" style="36" customWidth="1"/>
    <col min="13829" max="13829" width="3.109375" style="36" customWidth="1"/>
    <col min="13830" max="14080" width="9.109375" style="36"/>
    <col min="14081" max="14081" width="2.6640625" style="36" customWidth="1"/>
    <col min="14082" max="14082" width="49.44140625" style="36" customWidth="1"/>
    <col min="14083" max="14084" width="14.33203125" style="36" customWidth="1"/>
    <col min="14085" max="14085" width="3.109375" style="36" customWidth="1"/>
    <col min="14086" max="14336" width="9.109375" style="36"/>
    <col min="14337" max="14337" width="2.6640625" style="36" customWidth="1"/>
    <col min="14338" max="14338" width="49.44140625" style="36" customWidth="1"/>
    <col min="14339" max="14340" width="14.33203125" style="36" customWidth="1"/>
    <col min="14341" max="14341" width="3.109375" style="36" customWidth="1"/>
    <col min="14342" max="14592" width="9.109375" style="36"/>
    <col min="14593" max="14593" width="2.6640625" style="36" customWidth="1"/>
    <col min="14594" max="14594" width="49.44140625" style="36" customWidth="1"/>
    <col min="14595" max="14596" width="14.33203125" style="36" customWidth="1"/>
    <col min="14597" max="14597" width="3.109375" style="36" customWidth="1"/>
    <col min="14598" max="14848" width="9.109375" style="36"/>
    <col min="14849" max="14849" width="2.6640625" style="36" customWidth="1"/>
    <col min="14850" max="14850" width="49.44140625" style="36" customWidth="1"/>
    <col min="14851" max="14852" width="14.33203125" style="36" customWidth="1"/>
    <col min="14853" max="14853" width="3.109375" style="36" customWidth="1"/>
    <col min="14854" max="15104" width="9.109375" style="36"/>
    <col min="15105" max="15105" width="2.6640625" style="36" customWidth="1"/>
    <col min="15106" max="15106" width="49.44140625" style="36" customWidth="1"/>
    <col min="15107" max="15108" width="14.33203125" style="36" customWidth="1"/>
    <col min="15109" max="15109" width="3.109375" style="36" customWidth="1"/>
    <col min="15110" max="15360" width="9.109375" style="36"/>
    <col min="15361" max="15361" width="2.6640625" style="36" customWidth="1"/>
    <col min="15362" max="15362" width="49.44140625" style="36" customWidth="1"/>
    <col min="15363" max="15364" width="14.33203125" style="36" customWidth="1"/>
    <col min="15365" max="15365" width="3.109375" style="36" customWidth="1"/>
    <col min="15366" max="15616" width="9.109375" style="36"/>
    <col min="15617" max="15617" width="2.6640625" style="36" customWidth="1"/>
    <col min="15618" max="15618" width="49.44140625" style="36" customWidth="1"/>
    <col min="15619" max="15620" width="14.33203125" style="36" customWidth="1"/>
    <col min="15621" max="15621" width="3.109375" style="36" customWidth="1"/>
    <col min="15622" max="15872" width="9.109375" style="36"/>
    <col min="15873" max="15873" width="2.6640625" style="36" customWidth="1"/>
    <col min="15874" max="15874" width="49.44140625" style="36" customWidth="1"/>
    <col min="15875" max="15876" width="14.33203125" style="36" customWidth="1"/>
    <col min="15877" max="15877" width="3.109375" style="36" customWidth="1"/>
    <col min="15878" max="16128" width="9.109375" style="36"/>
    <col min="16129" max="16129" width="2.6640625" style="36" customWidth="1"/>
    <col min="16130" max="16130" width="49.44140625" style="36" customWidth="1"/>
    <col min="16131" max="16132" width="14.33203125" style="36" customWidth="1"/>
    <col min="16133" max="16133" width="3.109375" style="36" customWidth="1"/>
    <col min="16134" max="16384" width="9.109375" style="36"/>
  </cols>
  <sheetData>
    <row r="1" spans="1:4" ht="13.2" x14ac:dyDescent="0.25">
      <c r="B1" s="83" t="s">
        <v>112</v>
      </c>
      <c r="C1" s="83"/>
      <c r="D1" s="83"/>
    </row>
    <row r="2" spans="1:4" ht="12" thickBot="1" x14ac:dyDescent="0.25">
      <c r="B2" s="38"/>
      <c r="C2" s="37"/>
      <c r="D2" s="37"/>
    </row>
    <row r="3" spans="1:4" ht="18" customHeight="1" thickTop="1" x14ac:dyDescent="0.2">
      <c r="A3" s="39"/>
      <c r="C3" s="40" t="s">
        <v>56</v>
      </c>
      <c r="D3" s="41" t="s">
        <v>57</v>
      </c>
    </row>
    <row r="4" spans="1:4" ht="18.75" customHeight="1" x14ac:dyDescent="0.2">
      <c r="B4" s="42" t="s">
        <v>58</v>
      </c>
      <c r="C4" s="43">
        <f>SUM(C5:C7)</f>
        <v>5000000</v>
      </c>
      <c r="D4" s="44">
        <f>SUM(D5:D7)</f>
        <v>5000000</v>
      </c>
    </row>
    <row r="5" spans="1:4" x14ac:dyDescent="0.2">
      <c r="B5" s="45" t="s">
        <v>59</v>
      </c>
      <c r="C5" s="46">
        <v>5000000</v>
      </c>
      <c r="D5" s="46">
        <v>5000000</v>
      </c>
    </row>
    <row r="6" spans="1:4" hidden="1" x14ac:dyDescent="0.2">
      <c r="B6" s="45" t="s">
        <v>60</v>
      </c>
      <c r="C6" s="46"/>
      <c r="D6" s="47"/>
    </row>
    <row r="7" spans="1:4" hidden="1" x14ac:dyDescent="0.2">
      <c r="B7" s="45" t="s">
        <v>61</v>
      </c>
      <c r="C7" s="46"/>
      <c r="D7" s="47"/>
    </row>
    <row r="8" spans="1:4" x14ac:dyDescent="0.2">
      <c r="B8" s="42" t="s">
        <v>62</v>
      </c>
      <c r="C8" s="48">
        <f>SUM(C9:C11)</f>
        <v>0</v>
      </c>
      <c r="D8" s="44">
        <f>SUM(D9:D11)</f>
        <v>0</v>
      </c>
    </row>
    <row r="9" spans="1:4" hidden="1" x14ac:dyDescent="0.2">
      <c r="B9" s="45" t="s">
        <v>63</v>
      </c>
      <c r="C9" s="46"/>
      <c r="D9" s="47"/>
    </row>
    <row r="10" spans="1:4" hidden="1" x14ac:dyDescent="0.2">
      <c r="B10" s="45" t="s">
        <v>64</v>
      </c>
      <c r="C10" s="46"/>
      <c r="D10" s="47"/>
    </row>
    <row r="11" spans="1:4" hidden="1" x14ac:dyDescent="0.2">
      <c r="B11" s="45" t="s">
        <v>65</v>
      </c>
      <c r="C11" s="46"/>
      <c r="D11" s="47"/>
    </row>
    <row r="12" spans="1:4" x14ac:dyDescent="0.2">
      <c r="B12" s="42" t="s">
        <v>66</v>
      </c>
      <c r="C12" s="48">
        <f>C4-C8</f>
        <v>5000000</v>
      </c>
      <c r="D12" s="44">
        <f>D4-D8</f>
        <v>5000000</v>
      </c>
    </row>
    <row r="13" spans="1:4" x14ac:dyDescent="0.2">
      <c r="B13" s="42" t="s">
        <v>67</v>
      </c>
      <c r="C13" s="48">
        <f>SUM(C14:C17)</f>
        <v>2000000</v>
      </c>
      <c r="D13" s="44">
        <f>SUM(D14:D17)</f>
        <v>2000000</v>
      </c>
    </row>
    <row r="14" spans="1:4" x14ac:dyDescent="0.2">
      <c r="B14" s="45" t="s">
        <v>68</v>
      </c>
      <c r="C14" s="46">
        <v>2000000</v>
      </c>
      <c r="D14" s="46">
        <v>2000000</v>
      </c>
    </row>
    <row r="15" spans="1:4" hidden="1" x14ac:dyDescent="0.2">
      <c r="B15" s="45" t="s">
        <v>69</v>
      </c>
      <c r="C15" s="46"/>
      <c r="D15" s="47"/>
    </row>
    <row r="16" spans="1:4" hidden="1" x14ac:dyDescent="0.2">
      <c r="B16" s="45" t="s">
        <v>70</v>
      </c>
      <c r="C16" s="46"/>
      <c r="D16" s="47"/>
    </row>
    <row r="17" spans="2:4" hidden="1" x14ac:dyDescent="0.2">
      <c r="B17" s="45" t="s">
        <v>71</v>
      </c>
      <c r="C17" s="46"/>
      <c r="D17" s="47"/>
    </row>
    <row r="18" spans="2:4" x14ac:dyDescent="0.2">
      <c r="B18" s="49" t="s">
        <v>72</v>
      </c>
      <c r="C18" s="46">
        <f>(C4-C8)-C13</f>
        <v>3000000</v>
      </c>
      <c r="D18" s="47">
        <f>(D4-D8)-D13</f>
        <v>3000000</v>
      </c>
    </row>
    <row r="19" spans="2:4" x14ac:dyDescent="0.2">
      <c r="B19" s="42" t="s">
        <v>73</v>
      </c>
      <c r="C19" s="48">
        <f>SUM(C20:C22)</f>
        <v>0</v>
      </c>
      <c r="D19" s="44">
        <f>SUM(D20:D22)</f>
        <v>1622079.7300000002</v>
      </c>
    </row>
    <row r="20" spans="2:4" hidden="1" x14ac:dyDescent="0.2">
      <c r="B20" s="45" t="s">
        <v>74</v>
      </c>
      <c r="C20" s="46"/>
      <c r="D20" s="47"/>
    </row>
    <row r="21" spans="2:4" hidden="1" x14ac:dyDescent="0.2">
      <c r="B21" s="45" t="s">
        <v>75</v>
      </c>
      <c r="C21" s="46"/>
      <c r="D21" s="47"/>
    </row>
    <row r="22" spans="2:4" x14ac:dyDescent="0.2">
      <c r="B22" s="58" t="s">
        <v>76</v>
      </c>
      <c r="C22" s="59"/>
      <c r="D22" s="60">
        <f>'Huzur Hakkı Bordro'!B15</f>
        <v>1622079.7300000002</v>
      </c>
    </row>
    <row r="23" spans="2:4" x14ac:dyDescent="0.2">
      <c r="B23" s="49" t="s">
        <v>77</v>
      </c>
      <c r="C23" s="46">
        <f>SUM(C18,-C19)</f>
        <v>3000000</v>
      </c>
      <c r="D23" s="47">
        <f>SUM(D18,-D19)</f>
        <v>1377920.2699999998</v>
      </c>
    </row>
    <row r="24" spans="2:4" hidden="1" x14ac:dyDescent="0.2">
      <c r="B24" s="42" t="s">
        <v>78</v>
      </c>
      <c r="C24" s="48">
        <f>SUM(C25:C34)</f>
        <v>0</v>
      </c>
      <c r="D24" s="44">
        <f>SUM(D25:D34)</f>
        <v>0</v>
      </c>
    </row>
    <row r="25" spans="2:4" hidden="1" x14ac:dyDescent="0.2">
      <c r="B25" s="45" t="s">
        <v>79</v>
      </c>
      <c r="C25" s="46"/>
      <c r="D25" s="47"/>
    </row>
    <row r="26" spans="2:4" hidden="1" x14ac:dyDescent="0.2">
      <c r="B26" s="45" t="s">
        <v>80</v>
      </c>
      <c r="C26" s="46"/>
      <c r="D26" s="47"/>
    </row>
    <row r="27" spans="2:4" hidden="1" x14ac:dyDescent="0.2">
      <c r="B27" s="45" t="s">
        <v>81</v>
      </c>
      <c r="C27" s="46"/>
      <c r="D27" s="47"/>
    </row>
    <row r="28" spans="2:4" hidden="1" x14ac:dyDescent="0.2">
      <c r="B28" s="45" t="s">
        <v>82</v>
      </c>
      <c r="C28" s="46"/>
      <c r="D28" s="47"/>
    </row>
    <row r="29" spans="2:4" hidden="1" x14ac:dyDescent="0.2">
      <c r="B29" s="45" t="s">
        <v>83</v>
      </c>
      <c r="C29" s="46"/>
      <c r="D29" s="47"/>
    </row>
    <row r="30" spans="2:4" hidden="1" x14ac:dyDescent="0.2">
      <c r="B30" s="45" t="s">
        <v>84</v>
      </c>
      <c r="C30" s="46"/>
      <c r="D30" s="47"/>
    </row>
    <row r="31" spans="2:4" hidden="1" x14ac:dyDescent="0.2">
      <c r="B31" s="45" t="s">
        <v>85</v>
      </c>
      <c r="C31" s="46"/>
      <c r="D31" s="47"/>
    </row>
    <row r="32" spans="2:4" hidden="1" x14ac:dyDescent="0.2">
      <c r="B32" s="45" t="s">
        <v>86</v>
      </c>
      <c r="C32" s="46"/>
      <c r="D32" s="47"/>
    </row>
    <row r="33" spans="2:4" hidden="1" x14ac:dyDescent="0.2">
      <c r="B33" s="45" t="s">
        <v>87</v>
      </c>
      <c r="C33" s="46"/>
      <c r="D33" s="47"/>
    </row>
    <row r="34" spans="2:4" hidden="1" x14ac:dyDescent="0.2">
      <c r="B34" s="45" t="s">
        <v>88</v>
      </c>
      <c r="C34" s="46"/>
      <c r="D34" s="47"/>
    </row>
    <row r="35" spans="2:4" hidden="1" x14ac:dyDescent="0.2">
      <c r="B35" s="42" t="s">
        <v>89</v>
      </c>
      <c r="C35" s="48">
        <f>SUM(C36:C41)</f>
        <v>0</v>
      </c>
      <c r="D35" s="44">
        <f>SUM(D36:D41)</f>
        <v>0</v>
      </c>
    </row>
    <row r="36" spans="2:4" hidden="1" x14ac:dyDescent="0.2">
      <c r="B36" s="45" t="s">
        <v>90</v>
      </c>
      <c r="C36" s="46">
        <v>0</v>
      </c>
      <c r="D36" s="46">
        <v>0</v>
      </c>
    </row>
    <row r="37" spans="2:4" hidden="1" x14ac:dyDescent="0.2">
      <c r="B37" s="45" t="s">
        <v>91</v>
      </c>
      <c r="C37" s="46"/>
      <c r="D37" s="47"/>
    </row>
    <row r="38" spans="2:4" hidden="1" x14ac:dyDescent="0.2">
      <c r="B38" s="45" t="s">
        <v>92</v>
      </c>
      <c r="C38" s="46"/>
      <c r="D38" s="47"/>
    </row>
    <row r="39" spans="2:4" hidden="1" x14ac:dyDescent="0.2">
      <c r="B39" s="45" t="s">
        <v>93</v>
      </c>
      <c r="C39" s="46"/>
      <c r="D39" s="47"/>
    </row>
    <row r="40" spans="2:4" hidden="1" x14ac:dyDescent="0.2">
      <c r="B40" s="45" t="s">
        <v>94</v>
      </c>
      <c r="C40" s="46"/>
      <c r="D40" s="47"/>
    </row>
    <row r="41" spans="2:4" hidden="1" x14ac:dyDescent="0.2">
      <c r="B41" s="45" t="s">
        <v>95</v>
      </c>
      <c r="C41" s="46"/>
      <c r="D41" s="47"/>
    </row>
    <row r="42" spans="2:4" s="50" customFormat="1" hidden="1" x14ac:dyDescent="0.2">
      <c r="B42" s="42" t="s">
        <v>96</v>
      </c>
      <c r="C42" s="48">
        <f>SUM(C43:C44)</f>
        <v>0</v>
      </c>
      <c r="D42" s="44">
        <f>SUM(D43:D44)</f>
        <v>0</v>
      </c>
    </row>
    <row r="43" spans="2:4" hidden="1" x14ac:dyDescent="0.2">
      <c r="B43" s="45" t="s">
        <v>97</v>
      </c>
      <c r="C43" s="46"/>
      <c r="D43" s="47"/>
    </row>
    <row r="44" spans="2:4" hidden="1" x14ac:dyDescent="0.2">
      <c r="B44" s="45" t="s">
        <v>98</v>
      </c>
      <c r="C44" s="46"/>
      <c r="D44" s="47"/>
    </row>
    <row r="45" spans="2:4" x14ac:dyDescent="0.2">
      <c r="B45" s="49" t="s">
        <v>99</v>
      </c>
      <c r="C45" s="46">
        <f>(((((C4-C8)-C13)-C19)+C24)-C35)-C42</f>
        <v>3000000</v>
      </c>
      <c r="D45" s="47">
        <f>(((((D4-D8)-D13)-D19)+D24)-D35)-D42</f>
        <v>1377920.2699999998</v>
      </c>
    </row>
    <row r="46" spans="2:4" x14ac:dyDescent="0.2">
      <c r="B46" s="42" t="s">
        <v>100</v>
      </c>
      <c r="C46" s="46">
        <f>C47+C48</f>
        <v>0</v>
      </c>
      <c r="D46" s="47">
        <f>D47+D48</f>
        <v>0</v>
      </c>
    </row>
    <row r="47" spans="2:4" hidden="1" x14ac:dyDescent="0.2">
      <c r="B47" s="45" t="s">
        <v>101</v>
      </c>
      <c r="C47" s="46"/>
      <c r="D47" s="47"/>
    </row>
    <row r="48" spans="2:4" hidden="1" x14ac:dyDescent="0.2">
      <c r="B48" s="45" t="s">
        <v>102</v>
      </c>
      <c r="C48" s="46"/>
      <c r="D48" s="47"/>
    </row>
    <row r="49" spans="2:4" x14ac:dyDescent="0.2">
      <c r="B49" s="42" t="s">
        <v>103</v>
      </c>
      <c r="C49" s="48">
        <f>SUM(C50:C52)</f>
        <v>0</v>
      </c>
      <c r="D49" s="44">
        <f>SUM(D50:D52)</f>
        <v>0</v>
      </c>
    </row>
    <row r="50" spans="2:4" hidden="1" x14ac:dyDescent="0.2">
      <c r="B50" s="45" t="s">
        <v>104</v>
      </c>
      <c r="C50" s="46"/>
      <c r="D50" s="47"/>
    </row>
    <row r="51" spans="2:4" hidden="1" x14ac:dyDescent="0.2">
      <c r="B51" s="45" t="s">
        <v>105</v>
      </c>
      <c r="C51" s="46"/>
      <c r="D51" s="47"/>
    </row>
    <row r="52" spans="2:4" hidden="1" x14ac:dyDescent="0.2">
      <c r="B52" s="45" t="s">
        <v>106</v>
      </c>
      <c r="C52" s="51"/>
      <c r="D52" s="52"/>
    </row>
    <row r="53" spans="2:4" x14ac:dyDescent="0.2">
      <c r="B53" s="42" t="s">
        <v>107</v>
      </c>
      <c r="C53" s="46">
        <f>(((((((C4-C8)-C13)-C19)+C24)-C35)-C42)+C46)-C49</f>
        <v>3000000</v>
      </c>
      <c r="D53" s="47">
        <f>(((((((D4-D8)-D13)-D19)+D24)-D35)-D42)+D46)-D49</f>
        <v>1377920.2699999998</v>
      </c>
    </row>
    <row r="54" spans="2:4" ht="15" customHeight="1" x14ac:dyDescent="0.2">
      <c r="B54" s="42" t="s">
        <v>108</v>
      </c>
      <c r="C54" s="46"/>
      <c r="D54" s="47"/>
    </row>
    <row r="55" spans="2:4" ht="22.5" customHeight="1" thickBot="1" x14ac:dyDescent="0.25">
      <c r="B55" s="53" t="s">
        <v>109</v>
      </c>
      <c r="C55" s="54">
        <f>((((((((C4-C8)-C13)-C19)+C24)-C35)-C42)+C46)-C49)-C54</f>
        <v>3000000</v>
      </c>
      <c r="D55" s="54">
        <f>((((((((D4-D8)-D13)-D19)+D24)-D35)-D42)+D46)-D49)-D54</f>
        <v>1377920.2699999998</v>
      </c>
    </row>
    <row r="56" spans="2:4" ht="12.6" thickTop="1" thickBot="1" x14ac:dyDescent="0.25"/>
    <row r="57" spans="2:4" x14ac:dyDescent="0.2">
      <c r="B57" s="70" t="s">
        <v>110</v>
      </c>
      <c r="C57" s="71">
        <f>C55*0.25</f>
        <v>750000</v>
      </c>
      <c r="D57" s="72">
        <f>D55*0.25</f>
        <v>344480.06749999995</v>
      </c>
    </row>
    <row r="58" spans="2:4" ht="12" thickBot="1" x14ac:dyDescent="0.25">
      <c r="B58" s="67" t="s">
        <v>111</v>
      </c>
      <c r="C58" s="73">
        <v>0</v>
      </c>
      <c r="D58" s="74">
        <f>Bilgi!C12</f>
        <v>405519.71065070014</v>
      </c>
    </row>
    <row r="59" spans="2:4" ht="12" thickBot="1" x14ac:dyDescent="0.25"/>
    <row r="60" spans="2:4" x14ac:dyDescent="0.2">
      <c r="B60" s="62" t="s">
        <v>113</v>
      </c>
      <c r="C60" s="63">
        <f>C57</f>
        <v>750000</v>
      </c>
      <c r="D60" s="64">
        <f>D58+D57</f>
        <v>749999.77815070003</v>
      </c>
    </row>
    <row r="61" spans="2:4" x14ac:dyDescent="0.2">
      <c r="B61" s="65" t="s">
        <v>114</v>
      </c>
      <c r="C61" s="61">
        <v>0</v>
      </c>
      <c r="D61" s="66">
        <f>Bilgi!C20</f>
        <v>207595.92195000011</v>
      </c>
    </row>
    <row r="62" spans="2:4" ht="12" thickBot="1" x14ac:dyDescent="0.25">
      <c r="B62" s="67" t="s">
        <v>115</v>
      </c>
      <c r="C62" s="68">
        <f>C60-C61</f>
        <v>750000</v>
      </c>
      <c r="D62" s="69">
        <f>D60-D61</f>
        <v>542403.85620069993</v>
      </c>
    </row>
  </sheetData>
  <mergeCells count="1">
    <mergeCell ref="B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3993-87E2-4FE0-B78C-AC506A13F3FC}">
  <dimension ref="A1:O50"/>
  <sheetViews>
    <sheetView workbookViewId="0">
      <selection activeCell="K22" sqref="K22"/>
    </sheetView>
  </sheetViews>
  <sheetFormatPr defaultRowHeight="14.4" x14ac:dyDescent="0.3"/>
  <cols>
    <col min="1" max="1" width="10.109375" bestFit="1" customWidth="1"/>
    <col min="3" max="3" width="11.44140625" bestFit="1" customWidth="1"/>
    <col min="4" max="4" width="13.109375" bestFit="1" customWidth="1"/>
    <col min="8" max="8" width="13.109375" bestFit="1" customWidth="1"/>
    <col min="12" max="12" width="11.44140625" bestFit="1" customWidth="1"/>
    <col min="15" max="15" width="13.109375" bestFit="1" customWidth="1"/>
  </cols>
  <sheetData>
    <row r="1" spans="1:15" x14ac:dyDescent="0.3">
      <c r="A1" s="85" t="s">
        <v>116</v>
      </c>
      <c r="B1" s="85"/>
      <c r="C1" s="85"/>
      <c r="D1" s="85"/>
      <c r="H1" s="85" t="s">
        <v>117</v>
      </c>
      <c r="I1" s="85"/>
      <c r="J1" s="85"/>
      <c r="K1" s="85"/>
      <c r="L1" s="85"/>
      <c r="M1" s="85"/>
      <c r="N1" s="85"/>
      <c r="O1" s="85"/>
    </row>
    <row r="2" spans="1:15" x14ac:dyDescent="0.3">
      <c r="A2" s="86" t="s">
        <v>4</v>
      </c>
      <c r="B2" s="86"/>
      <c r="C2" s="86"/>
      <c r="D2" s="86"/>
      <c r="H2" s="84">
        <v>770</v>
      </c>
      <c r="I2" s="84"/>
      <c r="K2" s="84">
        <v>360</v>
      </c>
      <c r="L2" s="84"/>
      <c r="N2" s="84">
        <v>335</v>
      </c>
      <c r="O2" s="84"/>
    </row>
    <row r="3" spans="1:15" x14ac:dyDescent="0.3">
      <c r="A3">
        <v>770</v>
      </c>
      <c r="C3" s="4">
        <f>'Huzur Hakkı Bordro'!B3</f>
        <v>116174.93</v>
      </c>
      <c r="H3" s="75">
        <f>'Huzur Hakkı Bordro'!B3</f>
        <v>116174.93</v>
      </c>
      <c r="K3" s="77"/>
      <c r="L3" s="4">
        <f>'Huzur Hakkı Bordro'!F3+'Huzur Hakkı Bordro'!H3</f>
        <v>14794.925968699999</v>
      </c>
      <c r="N3" s="77"/>
      <c r="O3" s="4">
        <f>'Huzur Hakkı Bordro'!I3</f>
        <v>101380.00403129999</v>
      </c>
    </row>
    <row r="4" spans="1:15" x14ac:dyDescent="0.3">
      <c r="B4">
        <v>360</v>
      </c>
      <c r="D4" s="4">
        <f>'Huzur Hakkı Bordro'!F3+'Huzur Hakkı Bordro'!H3</f>
        <v>14794.925968699999</v>
      </c>
      <c r="H4" s="76">
        <f>'Huzur Hakkı Bordro'!B4</f>
        <v>120866.3</v>
      </c>
      <c r="K4" s="78"/>
      <c r="L4" s="4">
        <f>'Huzur Hakkı Bordro'!F4+'Huzur Hakkı Bordro'!H4</f>
        <v>19486.300466999994</v>
      </c>
      <c r="N4" s="78"/>
      <c r="O4" s="4">
        <f>'Huzur Hakkı Bordro'!I4</f>
        <v>101379.99953300001</v>
      </c>
    </row>
    <row r="5" spans="1:15" x14ac:dyDescent="0.3">
      <c r="B5">
        <v>335</v>
      </c>
      <c r="D5" s="4">
        <f>'Huzur Hakkı Bordro'!I3</f>
        <v>101380.00403129999</v>
      </c>
      <c r="H5" s="76">
        <f>'Huzur Hakkı Bordro'!B5</f>
        <v>126465.31</v>
      </c>
      <c r="K5" s="78"/>
      <c r="L5" s="4">
        <f>'Huzur Hakkı Bordro'!F5+'Huzur Hakkı Bordro'!H5</f>
        <v>25085.310252900003</v>
      </c>
      <c r="N5" s="78"/>
      <c r="O5" s="4">
        <f>'Huzur Hakkı Bordro'!I5</f>
        <v>101379.9997471</v>
      </c>
    </row>
    <row r="6" spans="1:15" x14ac:dyDescent="0.3">
      <c r="A6" s="86" t="s">
        <v>5</v>
      </c>
      <c r="B6" s="86"/>
      <c r="C6" s="86"/>
      <c r="D6" s="86"/>
      <c r="H6" s="76">
        <f>'Huzur Hakkı Bordro'!B6</f>
        <v>135472.82</v>
      </c>
      <c r="K6" s="78"/>
      <c r="L6" s="4">
        <f>'Huzur Hakkı Bordro'!F6+'Huzur Hakkı Bordro'!H6</f>
        <v>34092.81885380001</v>
      </c>
      <c r="N6" s="78"/>
      <c r="O6" s="4">
        <f>'Huzur Hakkı Bordro'!I6</f>
        <v>101380.0011462</v>
      </c>
    </row>
    <row r="7" spans="1:15" x14ac:dyDescent="0.3">
      <c r="A7">
        <v>770</v>
      </c>
      <c r="C7" s="4">
        <f>'Huzur Hakkı Bordro'!B4</f>
        <v>120866.3</v>
      </c>
      <c r="E7" s="4"/>
      <c r="H7" s="76">
        <f>'Huzur Hakkı Bordro'!B7</f>
        <v>135472.82</v>
      </c>
      <c r="K7" s="78"/>
      <c r="L7" s="4">
        <f>'Huzur Hakkı Bordro'!F7+'Huzur Hakkı Bordro'!H7</f>
        <v>34092.818853799981</v>
      </c>
      <c r="N7" s="78"/>
      <c r="O7" s="4">
        <f>'Huzur Hakkı Bordro'!I7</f>
        <v>101380.00114620003</v>
      </c>
    </row>
    <row r="8" spans="1:15" x14ac:dyDescent="0.3">
      <c r="B8">
        <v>360</v>
      </c>
      <c r="D8" s="4">
        <f>'Huzur Hakkı Bordro'!F4+'Huzur Hakkı Bordro'!H4</f>
        <v>19486.300466999994</v>
      </c>
      <c r="H8" s="76">
        <f>'Huzur Hakkı Bordro'!B8</f>
        <v>135472.82</v>
      </c>
      <c r="K8" s="78"/>
      <c r="L8" s="4">
        <f>'Huzur Hakkı Bordro'!F8+'Huzur Hakkı Bordro'!H8</f>
        <v>34092.81885380001</v>
      </c>
      <c r="N8" s="78"/>
      <c r="O8" s="4">
        <f>'Huzur Hakkı Bordro'!I8</f>
        <v>101380.0011462</v>
      </c>
    </row>
    <row r="9" spans="1:15" x14ac:dyDescent="0.3">
      <c r="B9">
        <v>335</v>
      </c>
      <c r="D9" s="4">
        <f>'Huzur Hakkı Bordro'!I4</f>
        <v>101379.99953300001</v>
      </c>
      <c r="H9" s="76">
        <f>'Huzur Hakkı Bordro'!B9</f>
        <v>135472.82</v>
      </c>
      <c r="K9" s="78"/>
      <c r="L9" s="4">
        <f>'Huzur Hakkı Bordro'!F9+'Huzur Hakkı Bordro'!H9</f>
        <v>34092.81885380001</v>
      </c>
      <c r="N9" s="78"/>
      <c r="O9" s="4">
        <f>'Huzur Hakkı Bordro'!I9</f>
        <v>101380.0011462</v>
      </c>
    </row>
    <row r="10" spans="1:15" x14ac:dyDescent="0.3">
      <c r="A10" s="86" t="s">
        <v>6</v>
      </c>
      <c r="B10" s="86"/>
      <c r="C10" s="86"/>
      <c r="D10" s="86"/>
      <c r="H10" s="76">
        <f>'Huzur Hakkı Bordro'!B10</f>
        <v>134169.03</v>
      </c>
      <c r="K10" s="78"/>
      <c r="L10" s="4">
        <f>'Huzur Hakkı Bordro'!F10+'Huzur Hakkı Bordro'!H10</f>
        <v>32789.029787700012</v>
      </c>
      <c r="N10" s="78"/>
      <c r="O10" s="4">
        <f>'Huzur Hakkı Bordro'!I10</f>
        <v>101380.00021229999</v>
      </c>
    </row>
    <row r="11" spans="1:15" x14ac:dyDescent="0.3">
      <c r="A11">
        <v>770</v>
      </c>
      <c r="C11" s="4">
        <f>'Huzur Hakkı Bordro'!B5</f>
        <v>126465.31</v>
      </c>
      <c r="H11" s="76">
        <f>'Huzur Hakkı Bordro'!B11</f>
        <v>133942.89000000001</v>
      </c>
      <c r="K11" s="78"/>
      <c r="L11" s="4">
        <f>'Huzur Hakkı Bordro'!F11+'Huzur Hakkı Bordro'!H11</f>
        <v>32562.891835100087</v>
      </c>
      <c r="N11" s="78"/>
      <c r="O11" s="4">
        <f>'Huzur Hakkı Bordro'!I11</f>
        <v>101379.99816489992</v>
      </c>
    </row>
    <row r="12" spans="1:15" x14ac:dyDescent="0.3">
      <c r="B12">
        <v>360</v>
      </c>
      <c r="D12" s="4">
        <f>'Huzur Hakkı Bordro'!F5+'Huzur Hakkı Bordro'!H5</f>
        <v>25085.310252900003</v>
      </c>
      <c r="H12" s="76">
        <f>'Huzur Hakkı Bordro'!B12</f>
        <v>147324.09</v>
      </c>
      <c r="K12" s="78"/>
      <c r="L12" s="4">
        <f>'Huzur Hakkı Bordro'!F12+'Huzur Hakkı Bordro'!H12</f>
        <v>45944.085543100002</v>
      </c>
      <c r="N12" s="78"/>
      <c r="O12" s="4">
        <f>'Huzur Hakkı Bordro'!I12</f>
        <v>101380.0044569</v>
      </c>
    </row>
    <row r="13" spans="1:15" x14ac:dyDescent="0.3">
      <c r="B13">
        <v>335</v>
      </c>
      <c r="D13" s="4">
        <f>'Huzur Hakkı Bordro'!I5</f>
        <v>101379.9997471</v>
      </c>
      <c r="H13" s="76">
        <f>'Huzur Hakkı Bordro'!B13</f>
        <v>150622.95000000001</v>
      </c>
      <c r="K13" s="78"/>
      <c r="L13" s="4">
        <f>'Huzur Hakkı Bordro'!F13+'Huzur Hakkı Bordro'!H13</f>
        <v>49242.945690500033</v>
      </c>
      <c r="N13" s="78"/>
      <c r="O13" s="4">
        <f>'Huzur Hakkı Bordro'!I13</f>
        <v>101380.00430949999</v>
      </c>
    </row>
    <row r="14" spans="1:15" x14ac:dyDescent="0.3">
      <c r="A14" s="86" t="s">
        <v>7</v>
      </c>
      <c r="B14" s="86"/>
      <c r="C14" s="86"/>
      <c r="D14" s="86"/>
      <c r="H14" s="76">
        <f>'Huzur Hakkı Bordro'!B14</f>
        <v>150622.95000000001</v>
      </c>
      <c r="K14" s="78"/>
      <c r="L14" s="4">
        <f>'Huzur Hakkı Bordro'!F14+'Huzur Hakkı Bordro'!H14</f>
        <v>49242.945690499975</v>
      </c>
      <c r="N14" s="78"/>
      <c r="O14" s="4">
        <f>'Huzur Hakkı Bordro'!I14</f>
        <v>101380.00430950004</v>
      </c>
    </row>
    <row r="15" spans="1:15" x14ac:dyDescent="0.3">
      <c r="A15">
        <v>770</v>
      </c>
      <c r="C15" s="4">
        <f>'Huzur Hakkı Bordro'!B6</f>
        <v>135472.82</v>
      </c>
      <c r="H15" s="80">
        <f>SUM(H3:H14)</f>
        <v>1622079.7300000002</v>
      </c>
      <c r="I15" s="79"/>
      <c r="K15" s="79"/>
      <c r="L15" s="80">
        <f>SUM(L3:L14)</f>
        <v>405519.71065070009</v>
      </c>
      <c r="N15" s="79"/>
      <c r="O15" s="80">
        <f>SUM(O3:O14)</f>
        <v>1216560.0193492998</v>
      </c>
    </row>
    <row r="16" spans="1:15" x14ac:dyDescent="0.3">
      <c r="B16">
        <v>360</v>
      </c>
      <c r="D16" s="4">
        <f>'Huzur Hakkı Bordro'!F6+'Huzur Hakkı Bordro'!H6</f>
        <v>34092.81885380001</v>
      </c>
    </row>
    <row r="17" spans="1:4" x14ac:dyDescent="0.3">
      <c r="B17">
        <v>335</v>
      </c>
      <c r="D17" s="4">
        <f>'Huzur Hakkı Bordro'!I6</f>
        <v>101380.0011462</v>
      </c>
    </row>
    <row r="19" spans="1:4" x14ac:dyDescent="0.3">
      <c r="A19" s="86" t="s">
        <v>8</v>
      </c>
      <c r="B19" s="86"/>
      <c r="C19" s="86"/>
      <c r="D19" s="86"/>
    </row>
    <row r="20" spans="1:4" x14ac:dyDescent="0.3">
      <c r="A20">
        <v>770</v>
      </c>
      <c r="C20" s="4">
        <f>'Huzur Hakkı Bordro'!B7</f>
        <v>135472.82</v>
      </c>
    </row>
    <row r="21" spans="1:4" x14ac:dyDescent="0.3">
      <c r="B21">
        <v>360</v>
      </c>
      <c r="D21" s="4">
        <f>'Huzur Hakkı Bordro'!F7+'Huzur Hakkı Bordro'!H7</f>
        <v>34092.818853799981</v>
      </c>
    </row>
    <row r="22" spans="1:4" x14ac:dyDescent="0.3">
      <c r="B22">
        <v>335</v>
      </c>
      <c r="D22" s="4">
        <f>'Huzur Hakkı Bordro'!I7</f>
        <v>101380.00114620003</v>
      </c>
    </row>
    <row r="23" spans="1:4" x14ac:dyDescent="0.3">
      <c r="A23" s="86" t="s">
        <v>9</v>
      </c>
      <c r="B23" s="86"/>
      <c r="C23" s="86"/>
      <c r="D23" s="86"/>
    </row>
    <row r="24" spans="1:4" x14ac:dyDescent="0.3">
      <c r="A24">
        <v>770</v>
      </c>
      <c r="C24" s="4">
        <f>'Huzur Hakkı Bordro'!B8</f>
        <v>135472.82</v>
      </c>
    </row>
    <row r="25" spans="1:4" x14ac:dyDescent="0.3">
      <c r="B25">
        <v>360</v>
      </c>
      <c r="D25" s="4">
        <f>'Huzur Hakkı Bordro'!F8+'Huzur Hakkı Bordro'!H8</f>
        <v>34092.81885380001</v>
      </c>
    </row>
    <row r="26" spans="1:4" x14ac:dyDescent="0.3">
      <c r="B26">
        <v>335</v>
      </c>
      <c r="D26" s="4">
        <f>'Huzur Hakkı Bordro'!I8</f>
        <v>101380.0011462</v>
      </c>
    </row>
    <row r="27" spans="1:4" x14ac:dyDescent="0.3">
      <c r="A27" s="86" t="s">
        <v>10</v>
      </c>
      <c r="B27" s="86"/>
      <c r="C27" s="86"/>
      <c r="D27" s="86"/>
    </row>
    <row r="28" spans="1:4" x14ac:dyDescent="0.3">
      <c r="A28">
        <v>770</v>
      </c>
      <c r="C28" s="4">
        <f>'Huzur Hakkı Bordro'!B9</f>
        <v>135472.82</v>
      </c>
    </row>
    <row r="29" spans="1:4" x14ac:dyDescent="0.3">
      <c r="B29">
        <v>360</v>
      </c>
      <c r="D29" s="4">
        <f>'Huzur Hakkı Bordro'!F9+'Huzur Hakkı Bordro'!H9</f>
        <v>34092.81885380001</v>
      </c>
    </row>
    <row r="30" spans="1:4" x14ac:dyDescent="0.3">
      <c r="B30">
        <v>335</v>
      </c>
      <c r="D30" s="4">
        <f>'Huzur Hakkı Bordro'!I9</f>
        <v>101380.0011462</v>
      </c>
    </row>
    <row r="31" spans="1:4" x14ac:dyDescent="0.3">
      <c r="A31" s="86" t="s">
        <v>11</v>
      </c>
      <c r="B31" s="86"/>
      <c r="C31" s="86"/>
      <c r="D31" s="86"/>
    </row>
    <row r="32" spans="1:4" x14ac:dyDescent="0.3">
      <c r="A32">
        <v>770</v>
      </c>
      <c r="C32" s="4">
        <f>'Huzur Hakkı Bordro'!B10</f>
        <v>134169.03</v>
      </c>
    </row>
    <row r="33" spans="1:4" x14ac:dyDescent="0.3">
      <c r="B33">
        <v>360</v>
      </c>
      <c r="D33" s="4">
        <f>'Huzur Hakkı Bordro'!F10+'Huzur Hakkı Bordro'!H10</f>
        <v>32789.029787700012</v>
      </c>
    </row>
    <row r="34" spans="1:4" x14ac:dyDescent="0.3">
      <c r="B34">
        <v>335</v>
      </c>
      <c r="D34" s="4">
        <f>'Huzur Hakkı Bordro'!I10</f>
        <v>101380.00021229999</v>
      </c>
    </row>
    <row r="35" spans="1:4" x14ac:dyDescent="0.3">
      <c r="A35" s="86" t="s">
        <v>12</v>
      </c>
      <c r="B35" s="86"/>
      <c r="C35" s="86"/>
      <c r="D35" s="86"/>
    </row>
    <row r="36" spans="1:4" x14ac:dyDescent="0.3">
      <c r="A36">
        <v>770</v>
      </c>
      <c r="C36" s="4">
        <f>'Huzur Hakkı Bordro'!B11</f>
        <v>133942.89000000001</v>
      </c>
    </row>
    <row r="37" spans="1:4" x14ac:dyDescent="0.3">
      <c r="B37">
        <v>360</v>
      </c>
      <c r="D37" s="4">
        <f>'Huzur Hakkı Bordro'!F11+'Huzur Hakkı Bordro'!H11</f>
        <v>32562.891835100087</v>
      </c>
    </row>
    <row r="38" spans="1:4" x14ac:dyDescent="0.3">
      <c r="B38">
        <v>335</v>
      </c>
      <c r="D38" s="4">
        <f>'Huzur Hakkı Bordro'!I11</f>
        <v>101379.99816489992</v>
      </c>
    </row>
    <row r="39" spans="1:4" x14ac:dyDescent="0.3">
      <c r="A39" s="86" t="s">
        <v>13</v>
      </c>
      <c r="B39" s="86"/>
      <c r="C39" s="86"/>
      <c r="D39" s="86"/>
    </row>
    <row r="40" spans="1:4" x14ac:dyDescent="0.3">
      <c r="A40">
        <v>770</v>
      </c>
      <c r="C40" s="4">
        <f>'Huzur Hakkı Bordro'!B12</f>
        <v>147324.09</v>
      </c>
    </row>
    <row r="41" spans="1:4" x14ac:dyDescent="0.3">
      <c r="B41">
        <v>360</v>
      </c>
      <c r="D41" s="4">
        <f>'Huzur Hakkı Bordro'!F12+'Huzur Hakkı Bordro'!H12</f>
        <v>45944.085543100002</v>
      </c>
    </row>
    <row r="42" spans="1:4" x14ac:dyDescent="0.3">
      <c r="B42">
        <v>335</v>
      </c>
      <c r="D42" s="4">
        <f>'Huzur Hakkı Bordro'!I12</f>
        <v>101380.0044569</v>
      </c>
    </row>
    <row r="43" spans="1:4" x14ac:dyDescent="0.3">
      <c r="A43" s="86" t="s">
        <v>14</v>
      </c>
      <c r="B43" s="86"/>
      <c r="C43" s="86"/>
      <c r="D43" s="86"/>
    </row>
    <row r="44" spans="1:4" x14ac:dyDescent="0.3">
      <c r="A44">
        <v>770</v>
      </c>
      <c r="C44" s="4">
        <f>'Huzur Hakkı Bordro'!B13</f>
        <v>150622.95000000001</v>
      </c>
    </row>
    <row r="45" spans="1:4" x14ac:dyDescent="0.3">
      <c r="B45">
        <v>360</v>
      </c>
      <c r="D45" s="4">
        <f>'Huzur Hakkı Bordro'!F13+'Huzur Hakkı Bordro'!H13</f>
        <v>49242.945690500033</v>
      </c>
    </row>
    <row r="46" spans="1:4" x14ac:dyDescent="0.3">
      <c r="B46">
        <v>335</v>
      </c>
      <c r="D46" s="4">
        <f>'Huzur Hakkı Bordro'!I13</f>
        <v>101380.00430949999</v>
      </c>
    </row>
    <row r="47" spans="1:4" x14ac:dyDescent="0.3">
      <c r="A47" s="86" t="s">
        <v>15</v>
      </c>
      <c r="B47" s="86"/>
      <c r="C47" s="86"/>
      <c r="D47" s="86"/>
    </row>
    <row r="48" spans="1:4" x14ac:dyDescent="0.3">
      <c r="A48">
        <v>770</v>
      </c>
      <c r="C48" s="4">
        <f>'Huzur Hakkı Bordro'!B14</f>
        <v>150622.95000000001</v>
      </c>
    </row>
    <row r="49" spans="2:4" x14ac:dyDescent="0.3">
      <c r="B49">
        <v>360</v>
      </c>
      <c r="D49" s="4">
        <f>'Huzur Hakkı Bordro'!F14+'Huzur Hakkı Bordro'!H14</f>
        <v>49242.945690499975</v>
      </c>
    </row>
    <row r="50" spans="2:4" x14ac:dyDescent="0.3">
      <c r="B50">
        <v>335</v>
      </c>
      <c r="D50" s="4">
        <f>'Huzur Hakkı Bordro'!I14</f>
        <v>101380.00430950004</v>
      </c>
    </row>
  </sheetData>
  <mergeCells count="17">
    <mergeCell ref="A47:D47"/>
    <mergeCell ref="A2:D2"/>
    <mergeCell ref="A6:D6"/>
    <mergeCell ref="A10:D10"/>
    <mergeCell ref="A14:D14"/>
    <mergeCell ref="A19:D19"/>
    <mergeCell ref="A23:D23"/>
    <mergeCell ref="A27:D27"/>
    <mergeCell ref="A31:D31"/>
    <mergeCell ref="A35:D35"/>
    <mergeCell ref="A39:D39"/>
    <mergeCell ref="A43:D43"/>
    <mergeCell ref="H2:I2"/>
    <mergeCell ref="K2:L2"/>
    <mergeCell ref="N2:O2"/>
    <mergeCell ref="A1:D1"/>
    <mergeCell ref="H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MSİ Bordro</vt:lpstr>
      <vt:lpstr>Huzur Hakkı Bordro</vt:lpstr>
      <vt:lpstr>Bilgi</vt:lpstr>
      <vt:lpstr>Gelir Tablosu</vt:lpstr>
      <vt:lpstr>Defter Kayıtları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Yavuz Selim Kılıç</dc:creator>
  <cp:lastModifiedBy>Yavuz Selim Kılıç</cp:lastModifiedBy>
  <dcterms:created xsi:type="dcterms:W3CDTF">2025-01-09T09:26:14Z</dcterms:created>
  <dcterms:modified xsi:type="dcterms:W3CDTF">2025-01-09T13:49:46Z</dcterms:modified>
</cp:coreProperties>
</file>